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firstSheet="2" activeTab="1"/>
  </bookViews>
  <sheets>
    <sheet name="测试结论" sheetId="3" r:id="rId1"/>
    <sheet name="安全骑行摄像头测试项" sheetId="2" r:id="rId2"/>
  </sheets>
  <definedNames>
    <definedName name="_xlnm._FilterDatabase" localSheetId="1" hidden="1">安全骑行摄像头测试项!$G$1:$L$103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E49FC58FE036450D8621C21557421C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52715" y="1508125"/>
          <a:ext cx="6102350" cy="4610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A69B751D9488471BAC1EBF081224260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452715" y="2232025"/>
          <a:ext cx="6203950" cy="5238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803DF7A35B584635B88CFFE61EB232E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0452715" y="5470525"/>
          <a:ext cx="6235700" cy="6680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6440F687CF644873A28C229E72E464E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942060" y="19300825"/>
          <a:ext cx="6165850" cy="2540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B8EA3F0B6DBC48C4A436855AA8DA1FF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942060" y="18221325"/>
          <a:ext cx="8102600" cy="1238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1ED423E8321A4C99BADCEFA75ED4587F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942060" y="28178125"/>
          <a:ext cx="6178550" cy="2882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CBD5C49D19044A11964247EE684460B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3942060" y="29194125"/>
          <a:ext cx="6362700" cy="407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BD207B0C1CD74420B1903A946907459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942060" y="31645225"/>
          <a:ext cx="6210300" cy="1644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59423941BFFA4882BD60024463B44CB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3942060" y="30680025"/>
          <a:ext cx="6191250" cy="1651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7CA1C5EB07C5449887527F99F8EA905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3942060" y="29854525"/>
          <a:ext cx="6216650" cy="2711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13E7DDD4DD0B47488CFA7236EB0796E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3942060" y="27403425"/>
          <a:ext cx="6146800" cy="3797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D181CAD95A39406195AAD2EB6CC2348C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3942060" y="25892125"/>
          <a:ext cx="6362700" cy="2209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A251671AEC174CACBBF4BC3A779B350A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3942060" y="26628725"/>
          <a:ext cx="3613150" cy="685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97D98C3323F41EBB15660CAF1A85F6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3942060" y="44357925"/>
          <a:ext cx="7740650" cy="40767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FD3A3DF4C065498886F4FC0DFDF2544C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3942060" y="45297725"/>
          <a:ext cx="9588500" cy="4845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20F44E5AA6AE414F80C09C94818CE81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3942060" y="46275625"/>
          <a:ext cx="9582150" cy="4845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531D9F78BBA54AA2BEA44F4EE2D60B6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3942060" y="47228125"/>
          <a:ext cx="8826500" cy="4876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3B78301E8E6C4DC583F79B00BBCC357E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3942060" y="48117125"/>
          <a:ext cx="7766050" cy="4362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A62F98BEBE2B4EBDA3945D48A784F0F4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3942060" y="49031525"/>
          <a:ext cx="7740650" cy="4368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" name="ID_47E791AD5E024EE8AC03DC4DABA75F1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20452715" y="3235325"/>
          <a:ext cx="6159500" cy="4946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" name="ID_4EC30715EACB470982EBD059F0E691A3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3942060" y="58340625"/>
          <a:ext cx="6877050" cy="1752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535F3E44E49F437F838CB6BBE0AD6C31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3942060" y="60398025"/>
          <a:ext cx="5118100" cy="819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" name="ID_3E453DBF410642239FC17981C2D67218" descr="2186827624920070256_0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0452715" y="60398025"/>
          <a:ext cx="4068445" cy="3041650"/>
        </a:xfrm>
        <a:prstGeom prst="rect">
          <a:avLst/>
        </a:prstGeom>
      </xdr:spPr>
    </xdr:pic>
  </etc:cellImage>
  <etc:cellImage>
    <xdr:pic>
      <xdr:nvPicPr>
        <xdr:cNvPr id="32" name="ID_0BC6F3C92E1A4B428F75F9EE952FEAD1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3942060" y="32394525"/>
          <a:ext cx="6159500" cy="1168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" name="ID_AE21918C186A4BEB9ABA04FD5A37233D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329940" y="2438400"/>
          <a:ext cx="5537200" cy="844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" name="ID_02092FF2DF024C1C8A1EA66E12101CBF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3942060" y="70545325"/>
          <a:ext cx="3873500" cy="3181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DF0035288E8E40FE9F96AB736BA035F7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3942060" y="20304125"/>
          <a:ext cx="9385300" cy="1625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F0B84C68C30542A1A1EC9FFE9875D836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3942060" y="41970325"/>
          <a:ext cx="5035550" cy="2108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234557AFFD0E4C29AF818EA6220516B9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3942060" y="25155525"/>
          <a:ext cx="5010150" cy="1003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" name="ID_07E29E7D85314078A1A7FC0CA7DC547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3942060" y="23682325"/>
          <a:ext cx="9188450" cy="1765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" name="ID_89F6419550A84966872CE2D645F17700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3942060" y="24418925"/>
          <a:ext cx="6934200" cy="1765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8B757EB6409F4177BBBE18B168AD63E9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3942060" y="68208525"/>
          <a:ext cx="2927350" cy="5238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" name="ID_25282C19E7AA47A582AC80888665B8F8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3942060" y="69542025"/>
          <a:ext cx="6038850" cy="2749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9" name="ID_1D49859350A444DF910471FA699C0FA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3942060" y="72424925"/>
          <a:ext cx="4413250" cy="7048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0" name="ID_7DA37A171AA1431F8C3F5EDDCBAB1E73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3942060" y="17484725"/>
          <a:ext cx="6127750" cy="36957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1" name="ID_D4C6F4AD2FAA41B1BB0B1103151855E8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3942060" y="61439425"/>
          <a:ext cx="6197600" cy="2305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47AA73C9EA454151B27A0843BE77E8EA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3942060" y="39709725"/>
          <a:ext cx="7797800" cy="4368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3" name="ID_FF4B384075CF44258A64250C843C9951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3942060" y="38731825"/>
          <a:ext cx="6083300" cy="4121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" name="ID_CB00FAE23A744CCD94A1E91B8F1538D7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3942060" y="59712225"/>
          <a:ext cx="6743700" cy="5626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8" name="ID_47180B4D1DC242C6B75E42A016A4F9C6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942060" y="62671325"/>
          <a:ext cx="6927850" cy="3721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9" name="ID_F5010A0F4DFC48EF9D2AD079D9CF0D10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942060" y="65135125"/>
          <a:ext cx="8362950" cy="2463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0" name="ID_B99F882CAD5C46CC926A035B7F1B5E32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3942060" y="66443225"/>
          <a:ext cx="5124450" cy="1200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2" name="ID_E9876F6BC36A4B9781D5D3BEB2900EF6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942060" y="33143825"/>
          <a:ext cx="5461000" cy="4635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" name="ID_8D589BB9BCE540158E76FF6114FE5473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942060" y="51596925"/>
          <a:ext cx="8039100" cy="6343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" name="ID_CE2433129DD24B74A8138586DFBC43BB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3942060" y="52841525"/>
          <a:ext cx="8864600" cy="5308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7" name="ID_3C77051AAE5B45C98A3903C74A2948D1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3942060" y="54276625"/>
          <a:ext cx="4311650" cy="4692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3" name="ID_5F20389B99AF416CADAD84CCF2284C6B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3942060" y="55597425"/>
          <a:ext cx="6273800" cy="1752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" name="ID_74ABC0CE2A864FEC803721B96518867D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3942060" y="56283225"/>
          <a:ext cx="6203950" cy="1708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" name="ID_8E02B657F289414FA60F21091AB11AEC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13942060" y="50352325"/>
          <a:ext cx="5359400" cy="5530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8" name="ID_21F6BB0AA24E4DD998E386D403230E49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13942060" y="35467925"/>
          <a:ext cx="7569200" cy="7226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" name="ID_2E71FB85BC1140DBBC32992D9250D8B2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13942060" y="59026425"/>
          <a:ext cx="6083300" cy="5956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8B480AFE712A4078908C5675BC0BD831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16889095" y="33115250"/>
          <a:ext cx="3462655" cy="135763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<sst xmlns="http://schemas.openxmlformats.org/spreadsheetml/2006/main" count="706" uniqueCount="454">
  <si>
    <t>1、测试基本信息</t>
  </si>
  <si>
    <t>测试程序</t>
  </si>
  <si>
    <t>CAM_K5_A_C1_B100_018</t>
  </si>
  <si>
    <t>测试人员</t>
  </si>
  <si>
    <t>谢铠远、申平</t>
  </si>
  <si>
    <t>测试模块</t>
  </si>
  <si>
    <t>安全骑行摄像头测试项</t>
  </si>
  <si>
    <t>软件编码</t>
  </si>
  <si>
    <t>/</t>
  </si>
  <si>
    <t>测试时间</t>
  </si>
  <si>
    <t>2026/7/8-7/9</t>
  </si>
  <si>
    <t>测试方式</t>
  </si>
  <si>
    <t>人工</t>
  </si>
  <si>
    <t>测试工具</t>
  </si>
  <si>
    <t>XshellPortable</t>
  </si>
  <si>
    <t>version信息</t>
  </si>
  <si>
    <t>hw=1 sw=8 iq=2 npu=1 cfg=3 model=2 fw=1</t>
  </si>
  <si>
    <t>2、测试结论</t>
  </si>
  <si>
    <t>结论</t>
  </si>
  <si>
    <t>FAIL</t>
  </si>
  <si>
    <t>备注</t>
  </si>
  <si>
    <t>3、测试用例执行情况</t>
  </si>
  <si>
    <t>案例数</t>
  </si>
  <si>
    <t>执行数</t>
  </si>
  <si>
    <t>执行率</t>
  </si>
  <si>
    <t>通过率</t>
  </si>
  <si>
    <t>问题数</t>
  </si>
  <si>
    <t>S/A/B/C类问题</t>
  </si>
  <si>
    <t>PASS：49.02%%</t>
  </si>
  <si>
    <t>B</t>
  </si>
  <si>
    <t>存图开关问题、
黑暗环境不戴盔检部分个体识别率低</t>
  </si>
  <si>
    <t>4、BUG问题详情</t>
  </si>
  <si>
    <t>序号</t>
  </si>
  <si>
    <t>问题概要</t>
  </si>
  <si>
    <t>问题等级</t>
  </si>
  <si>
    <t>影响范围</t>
  </si>
  <si>
    <t>问题概率</t>
  </si>
  <si>
    <t>是否为以前问题</t>
  </si>
  <si>
    <t>存储管理与覆盖策略测试</t>
  </si>
  <si>
    <t>B级</t>
  </si>
  <si>
    <t>TC-QRL-008-05</t>
  </si>
  <si>
    <t>否</t>
  </si>
  <si>
    <t>1、内存满了 新图进来 会一次删掉3张旧图
2、出现序列号不是升序排列
3、重启之后内存变多200k，会有缓存空间</t>
  </si>
  <si>
    <t>TC-QRL-008-06</t>
  </si>
  <si>
    <t>内存剩500k，无法保存图片</t>
  </si>
  <si>
    <t>夜间环境下戴盔（不戴盔）检测</t>
  </si>
  <si>
    <t>A级别</t>
  </si>
  <si>
    <t>TC-GNL-001-06</t>
  </si>
  <si>
    <t>个别人脸正对摄像头识别为无有效结果，result报00</t>
  </si>
  <si>
    <t>测试项</t>
  </si>
  <si>
    <t>验证功能点</t>
  </si>
  <si>
    <t>输入步骤详情</t>
  </si>
  <si>
    <t>预期结果</t>
  </si>
  <si>
    <t>实际测试结果</t>
  </si>
  <si>
    <t>用例级别</t>
  </si>
  <si>
    <t>人工/自动化</t>
  </si>
  <si>
    <t>是否通过</t>
  </si>
  <si>
    <t>xxx配置</t>
  </si>
  <si>
    <t>XXX功能</t>
  </si>
  <si>
    <t>1、通过xxx设备输入xxx数据来模拟xxx外设，在xxx设备上查看xxx数据；
2、通过xxx设置xxx操作，在xxx上查看xxx现象</t>
  </si>
  <si>
    <t>1、在xxx设备上查看到xxx数据的数据包为：xxxxxxx
2、在xxx设备上查看到xxxx现象为xxxx</t>
  </si>
  <si>
    <t>此处提供：log截图或现象照片.log文件
若存在具体数据值的测试项，此处描述测试结果</t>
  </si>
  <si>
    <t>P1</t>
  </si>
  <si>
    <t>manual</t>
  </si>
  <si>
    <t>xxx</t>
  </si>
  <si>
    <t>PASS</t>
  </si>
  <si>
    <t>TC-GNL-001-01</t>
  </si>
  <si>
    <t>光线良好环境下戴盔（不戴盔）检测</t>
  </si>
  <si>
    <t>1.在均匀光线下，测试人员佩戴头盔面对摄像头
2.启动摄像头检测功能，记录检测结果
3.重复测试100次（测试背景不应相同）</t>
  </si>
  <si>
    <t>戴盔检测准确率 ≥98%</t>
  </si>
  <si>
    <t>不同背景下重复测试343次，检测到戴盔次数343，准确率100%</t>
  </si>
  <si>
    <t>TC-GNL-001-02</t>
  </si>
  <si>
    <t>1.在均匀光线下，测试人员不佩戴头盔面对摄像头
2.启动摄像头检测功能，记录检测结果
3.重复测试100次（测试背景不应相同）</t>
  </si>
  <si>
    <t>不戴盔检测准确率 ≥98%</t>
  </si>
  <si>
    <t>不同背景下重复测试210次，检测到不戴盔次数210，准确率100%</t>
  </si>
  <si>
    <t>TC-GNL-001-03</t>
  </si>
  <si>
    <t>侧光环境下戴盔（不戴盔）检测</t>
  </si>
  <si>
    <t>1.在侧光环境下测试戴盔检测
2.重复测试100次</t>
  </si>
  <si>
    <t>戴盔检测准确率 ≥95%</t>
  </si>
  <si>
    <t>N/T</t>
  </si>
  <si>
    <t>需要外景测试，暂时没有测试环境</t>
  </si>
  <si>
    <t>TC-GNL-001-04</t>
  </si>
  <si>
    <t>1.在侧光环境下测试不戴盔检测
2.重复测试100次</t>
  </si>
  <si>
    <t>不戴盔检测准确率 ≥95%</t>
  </si>
  <si>
    <t>TC-GNL-001-05</t>
  </si>
  <si>
    <t>1.在夜间光照条件下测试戴盔
2.重复测试100次</t>
  </si>
  <si>
    <t>戴盔检测准确率 ≥92%</t>
  </si>
  <si>
    <t>重复测试261次，检测到戴盔次数260，准确率99.6%</t>
  </si>
  <si>
    <t>1.在夜间光照条件下测试不戴盔
2.重复测试100次</t>
  </si>
  <si>
    <t>不戴盔检测准确率 ≥92%</t>
  </si>
  <si>
    <t>TC-GNL-001-07</t>
  </si>
  <si>
    <t>逆光.高动态防伪光环境戴盔检测+不戴盔检测</t>
  </si>
  <si>
    <t>1.在逆光和高动态防伪光环境下进行戴盔检测
2.重复测试100次</t>
  </si>
  <si>
    <t>戴盔检测准确率 ≥90%</t>
  </si>
  <si>
    <t>TC-GNL-001-08</t>
  </si>
  <si>
    <t>1.在逆光和高动态防伪光环境下进行不戴盔检测
2.重复测试100次</t>
  </si>
  <si>
    <t>不戴盔检测准确率 ≥90%</t>
  </si>
  <si>
    <t>TC-GNL-001-09</t>
  </si>
  <si>
    <t>识别速度测试</t>
  </si>
  <si>
    <t>1.启动检测，记录从开始到输出结果的时间（佩戴.不佩戴）
2.重复测试20次</t>
  </si>
  <si>
    <t>每次检测的执行时间均≤1秒（max≤1 s）
记录20次中最大单次时间，判定最大单次
时间≤1 s</t>
  </si>
  <si>
    <t>最大单次时间1 s</t>
  </si>
  <si>
    <t>TC-GNL-001-10</t>
  </si>
  <si>
    <t>光照度适应（0.1 lux ~ 130000 lux）</t>
  </si>
  <si>
    <r>
      <rPr>
        <sz val="12"/>
        <color theme="1"/>
        <rFont val="等线"/>
        <charset val="134"/>
        <scheme val="minor"/>
      </rPr>
      <t>1.</t>
    </r>
    <r>
      <rPr>
        <sz val="11.5"/>
        <color theme="1"/>
        <rFont val="宋体"/>
        <charset val="134"/>
      </rPr>
      <t>在极暗环境（约</t>
    </r>
    <r>
      <rPr>
        <sz val="11.5"/>
        <color theme="1"/>
        <rFont val="Segoe UI"/>
        <charset val="134"/>
      </rPr>
      <t>0.1 lux</t>
    </r>
    <r>
      <rPr>
        <sz val="11.5"/>
        <color theme="1"/>
        <rFont val="宋体"/>
        <charset val="134"/>
      </rPr>
      <t>）下进行佩戴与未佩戴头盔的识别。</t>
    </r>
    <r>
      <rPr>
        <sz val="11.5"/>
        <color theme="1"/>
        <rFont val="等线"/>
        <charset val="134"/>
        <scheme val="minor"/>
      </rPr>
      <t xml:space="preserve">
2.在</t>
    </r>
    <r>
      <rPr>
        <sz val="11.5"/>
        <color theme="1"/>
        <rFont val="宋体"/>
        <charset val="134"/>
      </rPr>
      <t>极亮环境（约</t>
    </r>
    <r>
      <rPr>
        <sz val="11.5"/>
        <color theme="1"/>
        <rFont val="Segoe UI"/>
        <charset val="134"/>
      </rPr>
      <t>130000 lux</t>
    </r>
    <r>
      <rPr>
        <sz val="11.5"/>
        <color theme="1"/>
        <rFont val="宋体"/>
        <charset val="134"/>
      </rPr>
      <t>或户外强逆光）下进行同样识别。（体现具体照度）</t>
    </r>
  </si>
  <si>
    <t>摄像头能正常完成头盔佩戴状态的识别，功能无异常</t>
  </si>
  <si>
    <t>暂时没有测试环境</t>
  </si>
  <si>
    <t>跟实验室沟通能否达到此lux要求</t>
  </si>
  <si>
    <t>TC-GNL-001-11</t>
  </si>
  <si>
    <t>扬沙环境</t>
  </si>
  <si>
    <r>
      <rPr>
        <sz val="11.5"/>
        <rFont val="宋体"/>
        <charset val="134"/>
      </rPr>
      <t>在模拟扬沙或灰尘弥漫的环境中，进行连续骑行场景下的头盔检测与多人骑行检测。</t>
    </r>
    <r>
      <rPr>
        <b/>
        <sz val="11.5"/>
        <color theme="8" tint="-0.25"/>
        <rFont val="宋体"/>
        <charset val="134"/>
      </rPr>
      <t>（需要特定场景满足，暂不安排）</t>
    </r>
  </si>
  <si>
    <t>摄像头能稳定输出识别结果，未因沙尘干扰导致功能中断或严重误判</t>
  </si>
  <si>
    <t>P3</t>
  </si>
  <si>
    <t>TC-GNL-001-12</t>
  </si>
  <si>
    <r>
      <rPr>
        <sz val="11.25"/>
        <rFont val="宋体"/>
        <charset val="134"/>
      </rPr>
      <t>能见度约</t>
    </r>
    <r>
      <rPr>
        <sz val="11.25"/>
        <rFont val="Segoe UI"/>
        <charset val="134"/>
      </rPr>
      <t>500</t>
    </r>
    <r>
      <rPr>
        <sz val="11.25"/>
        <rFont val="宋体"/>
        <charset val="134"/>
      </rPr>
      <t>米</t>
    </r>
  </si>
  <si>
    <r>
      <rPr>
        <sz val="11.5"/>
        <rFont val="宋体"/>
        <charset val="134"/>
      </rPr>
      <t>在模拟雾.霾等低能见度（约500米）环境中，进行标准骑行检测</t>
    </r>
    <r>
      <rPr>
        <b/>
        <sz val="11.5"/>
        <color theme="8" tint="-0.25"/>
        <rFont val="宋体"/>
        <charset val="134"/>
      </rPr>
      <t>（需要特定场景满足，暂不安排）</t>
    </r>
  </si>
  <si>
    <t>能正常执行核心识别功能（戴盔检测.多人骑行检测）</t>
  </si>
  <si>
    <t>TC-GNL-001-13</t>
  </si>
  <si>
    <t>雨天环境</t>
  </si>
  <si>
    <t>在模拟降雨或实际雨天下，摄像头持续工作，进行骑行检测。（喷壶模拟）</t>
  </si>
  <si>
    <t>摄像头在淋湿状态下仍能工作，镜头防水设计有效，识别功能基本正常</t>
  </si>
  <si>
    <t>直接对摄像头镜头和补光灯喷水</t>
  </si>
  <si>
    <t>TC-GNL-001-14</t>
  </si>
  <si>
    <t>头盔类型识别</t>
  </si>
  <si>
    <r>
      <rPr>
        <sz val="12"/>
        <rFont val="等线"/>
        <charset val="134"/>
        <scheme val="minor"/>
      </rPr>
      <t>1.分别佩戴美团头盔（G2.G2.6.G5.GH10.G5.2）.标准化头盔（全盔 / 半盔 / 3/4 盔）.普通头盔测试；
2.佩戴帽子 / 头饰（羽绒服帽 / 鸭舌帽 / 雷锋帽等）测试；</t>
    </r>
    <r>
      <rPr>
        <b/>
        <sz val="12"/>
        <color theme="3"/>
        <rFont val="等线"/>
        <charset val="134"/>
        <scheme val="minor"/>
      </rPr>
      <t>（测试场景为实验室）</t>
    </r>
  </si>
  <si>
    <t>1.正确识别美团各代系头盔.标准化头盔类型，分类准确；
2.非头盔头部装置不误判为头盔
是否为美团头盔，查看返回值helmet_type
   0x00：不是美团头盔（ 默认值）
   0x01 ：是美团头盔</t>
  </si>
  <si>
    <t>摄像头是否被遮挡；
是否戴头盔；
是否为美团头盔；</t>
  </si>
  <si>
    <t>TC-GNL-001-15</t>
  </si>
  <si>
    <t>头部装置识别</t>
  </si>
  <si>
    <t>1.佩戴帽子.大型头饰等非头盔装置
2.检测是否识别为“头部装置”
3.⽤户佩戴⼝罩.眼镜.墨镜.佩戴挡⻛⾯罩.头套等情况下的佩戴头盔和不佩戴头盔</t>
  </si>
  <si>
    <t>正确识别为头部装置，不误判为头盔</t>
  </si>
  <si>
    <t>TC-GNL-002-01</t>
  </si>
  <si>
    <t>单人骑行检测</t>
  </si>
  <si>
    <t>1.单人正常骑行测试</t>
  </si>
  <si>
    <t>准确识别为单人骑行</t>
  </si>
  <si>
    <t>N/A</t>
  </si>
  <si>
    <t>1、目前阶段：测试单人骑行，多人骑行需求暂时不增加
2、覆盖不同光线环境下的识别率测试+易混淆场景</t>
  </si>
  <si>
    <t>TC-GNL-002-02</t>
  </si>
  <si>
    <t>坐垫载人检测</t>
  </si>
  <si>
    <t>1.模拟坐垫载人场景</t>
  </si>
  <si>
    <t>准确识别为多人骑行</t>
  </si>
  <si>
    <t>TC-GNL-002-03</t>
  </si>
  <si>
    <t>踏板载人检测</t>
  </si>
  <si>
    <t>1.模拟踏板载人场景</t>
  </si>
  <si>
    <t>TC-GNL-002-04</t>
  </si>
  <si>
    <t>坐垫+踏板载人检测</t>
  </si>
  <si>
    <t>1.模拟坐垫和踏板同时载人场景</t>
  </si>
  <si>
    <t>TC-GNL-002-05</t>
  </si>
  <si>
    <t>儿童与成人混合载人检测</t>
  </si>
  <si>
    <t>1.模拟1成人+1儿童.1成人+多儿童等场景</t>
  </si>
  <si>
    <t>准确识别为多人骑行，类型判断正确</t>
  </si>
  <si>
    <t>TC-GNL-002-06</t>
  </si>
  <si>
    <r>
      <rPr>
        <strike/>
        <sz val="12"/>
        <color theme="1"/>
        <rFont val="等线"/>
        <charset val="134"/>
        <scheme val="minor"/>
      </rPr>
      <t xml:space="preserve">1.启动检测，记录从开始到输出结果的时间
</t>
    </r>
    <r>
      <rPr>
        <strike/>
        <sz val="12"/>
        <rFont val="等线"/>
        <charset val="134"/>
        <scheme val="minor"/>
      </rPr>
      <t>2.重复测试20次</t>
    </r>
  </si>
  <si>
    <t>TC-GNL-002-07</t>
  </si>
  <si>
    <t>多人骑行场景</t>
  </si>
  <si>
    <t>2人骑行+1戴盔+1不戴盔</t>
  </si>
  <si>
    <t>正确输出骑行人数、检测戴头盔状态</t>
  </si>
  <si>
    <t>TC-GNL-002-08</t>
  </si>
  <si>
    <t>2人均戴盔</t>
  </si>
  <si>
    <t>TC-GNL-002-09</t>
  </si>
  <si>
    <t>2人均不戴盔等</t>
  </si>
  <si>
    <t>TC-GNL-003-01</t>
  </si>
  <si>
    <t>逆光环境适应性</t>
  </si>
  <si>
    <t>1.在背光环境下进行戴盔检测
2.记录图像质量与检测结果（在准确率测试里覆盖）</t>
  </si>
  <si>
    <t>图像不过曝/欠曝，检测准确</t>
  </si>
  <si>
    <t>所有的NG项需要拍图</t>
  </si>
  <si>
    <t>TC-GNL-003-02</t>
  </si>
  <si>
    <t>晴天/阴天均匀光线适应性</t>
  </si>
  <si>
    <t>1.在不同均匀光照下进行戴盔检测
2.记录图像质量与检测结果（在准确率测试里覆盖）</t>
  </si>
  <si>
    <t>图像清晰，检测准确</t>
  </si>
  <si>
    <t>TC-GNL-003-03</t>
  </si>
  <si>
    <t>侧光/方向性光照适应性</t>
  </si>
  <si>
    <r>
      <rPr>
        <sz val="12"/>
        <color theme="1"/>
        <rFont val="等线"/>
        <charset val="134"/>
        <scheme val="minor"/>
      </rPr>
      <t>1.在侧光环境下测试戴盔与</t>
    </r>
    <r>
      <rPr>
        <strike/>
        <sz val="12"/>
        <color theme="1"/>
        <rFont val="等线"/>
        <charset val="134"/>
        <scheme val="minor"/>
      </rPr>
      <t>多人检测</t>
    </r>
    <r>
      <rPr>
        <sz val="12"/>
        <color theme="1"/>
        <rFont val="等线"/>
        <charset val="134"/>
        <scheme val="minor"/>
      </rPr>
      <t xml:space="preserve">
2.记录检测准确率（在准确率测试里覆盖）</t>
    </r>
  </si>
  <si>
    <t>检测准确</t>
  </si>
  <si>
    <t>TC-GNL-003-04</t>
  </si>
  <si>
    <t>夜间低光照适应性</t>
  </si>
  <si>
    <t>1.在夜间无辅助光环境下测试
2.开启/关闭补光灯对比效果（在准确率测试里覆盖）</t>
  </si>
  <si>
    <t>检测准确,补光灯自动触发</t>
  </si>
  <si>
    <t>TC-GNL-003-05</t>
  </si>
  <si>
    <t>高动态防伪光照适应性</t>
  </si>
  <si>
    <r>
      <rPr>
        <sz val="12"/>
        <color theme="1"/>
        <rFont val="等线"/>
        <charset val="134"/>
        <scheme val="minor"/>
      </rPr>
      <t>1.在隧道.桥下等明暗交替场景测试
2.记录图像是否过曝/欠曝（在准确率测试里覆盖）</t>
    </r>
    <r>
      <rPr>
        <b/>
        <sz val="12"/>
        <color theme="3"/>
        <rFont val="等线"/>
        <charset val="134"/>
        <scheme val="minor"/>
      </rPr>
      <t>（不适用场景：梅雨天.回南天.雪后.冻雨.扬沙类）</t>
    </r>
  </si>
  <si>
    <t>图像亮度均衡，检测准确</t>
  </si>
  <si>
    <t>进出车库来测试</t>
  </si>
  <si>
    <t>TC-GNL-004-01</t>
  </si>
  <si>
    <t>镜头脏污识别测试</t>
  </si>
  <si>
    <t>1.模拟镜头异常：分别制造起雾.水滴.纹裂.擦损状况；
2.在正常骑行场景下持续运行；
3.监控系统是否上报镜头异常</t>
  </si>
  <si>
    <t>系统能通过视觉算法判断异常，并准确上报 “镜头起雾 / 水滴 / 纹裂 / 擦损” 状态；</t>
  </si>
  <si>
    <t>fault=03 难触发 19版本</t>
  </si>
  <si>
    <t>TC-QRL-001-01</t>
  </si>
  <si>
    <t>算法进程启动控制</t>
  </si>
  <si>
    <t>1.主进程发送开始命令
2.验证算法进程开始检测并输出结果</t>
  </si>
  <si>
    <t>命令响应时间≤1s
算法接收到控制命令，并返回识别状态码：
0x00：启动识别失败
0x01 ：启动识别成功</t>
  </si>
  <si>
    <t>TC-QRL-001-02</t>
  </si>
  <si>
    <t>已启动识别时再启动</t>
  </si>
  <si>
    <t>1.主进程发送，收到重复的命令
2.验证算法进程开始检测并输出结果</t>
  </si>
  <si>
    <t>单次识别：主进程，检查回复响应时间（100ms以内），重复命令不响应
循环识别:按照设置的周期去启动识别</t>
  </si>
  <si>
    <t>TC-QRL-001-03</t>
  </si>
  <si>
    <t>启动识别失败场景</t>
  </si>
  <si>
    <t>1、sensor启动异常模拟：传入错误配置参数（或者拔摄像头）-》启动识别</t>
  </si>
  <si>
    <t>启动识别失败时， 填充失败原因：
   0x01 ：sensor启动异常</t>
  </si>
  <si>
    <t>P2</t>
  </si>
  <si>
    <t>TC-QRL-001-04</t>
  </si>
  <si>
    <t>1、通过adb删除ISP效果库文件</t>
  </si>
  <si>
    <t>返回启动失败状态码，并填充失败原因fault_code
0x02： ISP启动异常</t>
  </si>
  <si>
    <t>无法测试</t>
  </si>
  <si>
    <t>前置条件无法达成</t>
  </si>
  <si>
    <t>TC-QRL-001-05</t>
  </si>
  <si>
    <t>1、通过adb删除对应文件库</t>
  </si>
  <si>
    <t>返回启动失败状态码，并填充失败原因fault_code
0x03： MPP启动异常</t>
  </si>
  <si>
    <t>TC-QRL-001-06</t>
  </si>
  <si>
    <t>1、模拟“驱动 ABI 不兼容”</t>
  </si>
  <si>
    <t>返回启动失败状态码，并填充失败原因fault_code
0x04： NPU启动异常</t>
  </si>
  <si>
    <t>TC-QRL-001-07</t>
  </si>
  <si>
    <t>1、模拟算法库文件被篡改/损坏
2、模拟算法库丢失/权限拒绝</t>
  </si>
  <si>
    <t>返回启动失败状态码，并填充失败原因fault_code
 0x05：算法库文件加载异常</t>
  </si>
  <si>
    <t>TC-QRL-001-08</t>
  </si>
  <si>
    <t>1. 替换一个“模型文件损坏”</t>
  </si>
  <si>
    <t>返回启动失败状态码，并填充失败原因fault_code
0x06：模型文件加载异常</t>
  </si>
  <si>
    <t>TC-QRL-001-09</t>
  </si>
  <si>
    <t>1. 模拟“配置文件语法错误”</t>
  </si>
  <si>
    <t>返回启动失败状态码，并填充失败原因fault_code
0x07：配置文件加载异常</t>
  </si>
  <si>
    <t>TC-QRL-001-10</t>
  </si>
  <si>
    <t>算法进程停止控制</t>
  </si>
  <si>
    <t>1.算法进程运行中发送停止命令
2.验证停止检测和结果输出</t>
  </si>
  <si>
    <t>立即停止检测：资源释放，并不再上报识别结果
查看返回码：0X00，停止响应反应</t>
  </si>
  <si>
    <t>TC-QRL-001-11</t>
  </si>
  <si>
    <t>异常命令的测试</t>
  </si>
  <si>
    <t>1、发送异常命令：不满足协议的形式；或者长度校验
2、查看接收结果</t>
  </si>
  <si>
    <t>算法程序具有保护机制，对指令不做出响应</t>
  </si>
  <si>
    <t>TC-QRL-001-12</t>
  </si>
  <si>
    <t>已停止检测时再停止</t>
  </si>
  <si>
    <t>收到重复的命令</t>
  </si>
  <si>
    <t>在有效周期内，不响应第二次重复的命令</t>
  </si>
  <si>
    <t>TC-QRL-002-01</t>
  </si>
  <si>
    <t>检测结果输出格式</t>
  </si>
  <si>
    <t>1.进行戴盔检测
2.检查输出内容</t>
  </si>
  <si>
    <t>包含时间戳.帧序号.头盔类型.佩戴结果等字段
1、系统时间戳随时间累加，检查timestamp字段，系统时间戳， 单位ms（使用Linux系统时间戳）
2、按照log打印的时间查看累加结果</t>
  </si>
  <si>
    <t>目前实现：接口协议以二进制显示，需要主程序解析显示</t>
  </si>
  <si>
    <t>TC-QRL-002-02</t>
  </si>
  <si>
    <t>查看帧序号的排列规律</t>
  </si>
  <si>
    <t>2、帧序号从0开始连续无间断累加</t>
  </si>
  <si>
    <t>TC-QRL-002-03</t>
  </si>
  <si>
    <t>模拟戴盔/不戴盔情况</t>
  </si>
  <si>
    <t>3、模拟戴盔/不戴盔情况、查看返回字段result对应参数
   0x00：无有效结果（ 默认值）
   0x01 ：骑行者未佩戴头盔
   0x02：骑行者佩戴头盔</t>
  </si>
  <si>
    <t>TC-QRL-002-04</t>
  </si>
  <si>
    <t>测试手法、结果参照TC-GNL-001-14</t>
  </si>
  <si>
    <t>4、是否为美团头盔，查看返回值TC-GNL-001-14
   0x00：不是美团头盔（ 默认值）
   0x01 ：是美团头盔</t>
  </si>
  <si>
    <t>TC-QRL-002-05</t>
  </si>
  <si>
    <t>头盔识别结果置信度</t>
  </si>
  <si>
    <t>查看返回值helmet_conf字段显示（ 默认值0）取值范围：0-1
显示置信度值（低于此可信度认为没有戴头盔）</t>
  </si>
  <si>
    <t>TC-QRL-002-06</t>
  </si>
  <si>
    <t>补光灯状态</t>
  </si>
  <si>
    <t>查看返回值字段fulllight_status   
0x00：补光灯未开启（ 默认值）
0x01 ：补光灯开启</t>
  </si>
  <si>
    <t>TC-QRL-002-07</t>
  </si>
  <si>
    <r>
      <rPr>
        <sz val="12"/>
        <color theme="1"/>
        <rFont val="等线"/>
        <charset val="134"/>
        <scheme val="minor"/>
      </rPr>
      <t>验证是否按照配置的频率主动发
通过修改detect_interval字段中的参数值，
通过串口指令发送hex_controller send 07 00</t>
    </r>
    <r>
      <rPr>
        <b/>
        <sz val="12"/>
        <color rgb="FFFF0000"/>
        <rFont val="等线"/>
        <charset val="134"/>
        <scheme val="minor"/>
      </rPr>
      <t xml:space="preserve"> </t>
    </r>
    <r>
      <rPr>
        <b/>
        <sz val="12"/>
        <color theme="3"/>
        <rFont val="等线"/>
        <charset val="134"/>
        <scheme val="minor"/>
      </rPr>
      <t>f4 01</t>
    </r>
    <r>
      <rPr>
        <sz val="12"/>
        <color rgb="FFFF0000"/>
        <rFont val="等线"/>
        <charset val="134"/>
        <scheme val="minor"/>
      </rPr>
      <t xml:space="preserve"> </t>
    </r>
    <r>
      <rPr>
        <sz val="12"/>
        <color theme="1"/>
        <rFont val="等线"/>
        <charset val="134"/>
        <scheme val="minor"/>
      </rPr>
      <t xml:space="preserve">50 00 01 50 05
1、默认是500ms,查看串口指令字段ts两组相对的时间间隔差
2、修改参数，设置成2000ms,发送hex_controller send 07 00 </t>
    </r>
    <r>
      <rPr>
        <b/>
        <sz val="12"/>
        <color theme="3"/>
        <rFont val="等线"/>
        <charset val="134"/>
        <scheme val="minor"/>
      </rPr>
      <t>D0 07</t>
    </r>
    <r>
      <rPr>
        <sz val="12"/>
        <color theme="1"/>
        <rFont val="等线"/>
        <charset val="134"/>
        <scheme val="minor"/>
      </rPr>
      <t xml:space="preserve"> 50 00 01 50 05查看返回值ts的时间差
3、异常值、边界值测试：设置超出范围的数值70000、65536</t>
    </r>
  </si>
  <si>
    <r>
      <rPr>
        <sz val="12"/>
        <color theme="1"/>
        <rFont val="等线"/>
        <charset val="134"/>
        <scheme val="minor"/>
      </rPr>
      <t xml:space="preserve">范围：0 到 65535，目前默认500，返回值result=0x01（参数设置成功）
[RESULT] Helmet: </t>
    </r>
    <r>
      <rPr>
        <b/>
        <sz val="14"/>
        <color theme="1"/>
        <rFont val="等线"/>
        <charset val="134"/>
        <scheme val="minor"/>
      </rPr>
      <t>ts</t>
    </r>
    <r>
      <rPr>
        <sz val="14"/>
        <color theme="1"/>
        <rFont val="等线"/>
        <charset val="134"/>
        <scheme val="minor"/>
      </rPr>
      <t>=</t>
    </r>
    <r>
      <rPr>
        <sz val="12"/>
        <color theme="1"/>
        <rFont val="等线"/>
        <charset val="134"/>
        <scheme val="minor"/>
      </rPr>
      <t xml:space="preserve">1714458912000 seq=0 result=0x01 type=0x00 conf=85 light=0x00 fault=0x00
[RESULT] Helmet: </t>
    </r>
    <r>
      <rPr>
        <b/>
        <sz val="14"/>
        <color theme="1"/>
        <rFont val="等线"/>
        <charset val="134"/>
        <scheme val="minor"/>
      </rPr>
      <t>ts=</t>
    </r>
    <r>
      <rPr>
        <sz val="12"/>
        <color theme="1"/>
        <rFont val="等线"/>
        <charset val="134"/>
        <scheme val="minor"/>
      </rPr>
      <t>1714458912500 seq=1 result=0x01 type=0x00 conf=87 light=0x00 fault=0x00
3、越界会返回result=0x00（参数设置失败）</t>
    </r>
  </si>
  <si>
    <t>协议中的detect_interval字段只有2字节,设置70000需要3个字节才能完整表示。</t>
  </si>
  <si>
    <t>TC-QRL-003-01</t>
  </si>
  <si>
    <r>
      <rPr>
        <strike/>
        <sz val="12"/>
        <color theme="1"/>
        <rFont val="等线"/>
        <charset val="134"/>
        <scheme val="minor"/>
      </rPr>
      <t xml:space="preserve">传感器异常上报
</t>
    </r>
    <r>
      <rPr>
        <sz val="12"/>
        <color theme="1"/>
        <rFont val="等线"/>
        <charset val="134"/>
        <scheme val="minor"/>
      </rPr>
      <t>检测结果出现故障</t>
    </r>
  </si>
  <si>
    <t>1、用命令关闭相机进程，模拟出图异常
2、异常状态恢复正常</t>
  </si>
  <si>
    <t>返回检测结果消息类型：0x02，
查看故障原因fault_code 0x01 ：YUV获取异常
异常恢复后，故障状态能相应更新或清除</t>
  </si>
  <si>
    <t>TC-QRL-003-02</t>
  </si>
  <si>
    <t>2.文件异常：删除/损坏模型文件.配置文件，并模拟存储空间不足。
1、注入单帧 100+ 个目标
2、注入缺失字段或非法字符
3、异常状态恢复正常</t>
  </si>
  <si>
    <t>返回检测结果消息类型：0x02，
查看故障原因fault_code 0x02：算法识别异常
异常恢复后，故障状态能相应更新或清除</t>
  </si>
  <si>
    <t>TC-QRL-003-03</t>
  </si>
  <si>
    <t>3. 内存异常：注入内存分配失败故障
1、镜头拍摄有拖影的状态，人员晃动的情况下拍摄检测
2、异常状态恢复正常</t>
  </si>
  <si>
    <t>返回检测结果消息类型：0x02，
查看故障原因fault_code 0x03：画面模糊
异常恢复后，故障状态能相应更新或清除</t>
  </si>
  <si>
    <t>TC-QRL-003-04</t>
  </si>
  <si>
    <r>
      <rPr>
        <sz val="12"/>
        <color theme="1"/>
        <rFont val="等线"/>
        <charset val="134"/>
        <scheme val="minor"/>
      </rPr>
      <t xml:space="preserve">4. 监控系统是否上报故障，并记录故障类型.内容及延迟。
</t>
    </r>
    <r>
      <rPr>
        <sz val="12"/>
        <rFont val="等线"/>
        <charset val="134"/>
        <scheme val="minor"/>
      </rPr>
      <t>1.模拟镜头异常：分别制造起水雾.水滴.灰尘、遮挡</t>
    </r>
    <r>
      <rPr>
        <b/>
        <sz val="12"/>
        <color theme="3"/>
        <rFont val="等线"/>
        <charset val="134"/>
        <scheme val="minor"/>
      </rPr>
      <t>（只测遮挡，不可以做镜头异常分类识别。画面翻转结构防呆，软件不做输出）</t>
    </r>
    <r>
      <rPr>
        <sz val="12"/>
        <color rgb="FFFF0000"/>
        <rFont val="等线"/>
        <charset val="134"/>
        <scheme val="minor"/>
      </rPr>
      <t xml:space="preserve">
</t>
    </r>
    <r>
      <rPr>
        <sz val="12"/>
        <rFont val="等线"/>
        <charset val="134"/>
        <scheme val="minor"/>
      </rPr>
      <t>2.异常状态恢复正常</t>
    </r>
  </si>
  <si>
    <t>返回检测结果消息类型：0x02，
查看故障原因fault_code 0x04：镜头脏污或遮挡
异常恢复后，故障状态能相应更新或清除</t>
  </si>
  <si>
    <t>TC-QRL-003-05</t>
  </si>
  <si>
    <t>自检功能与配置验证</t>
  </si>
  <si>
    <t>1. 通过参数配置（QRL-005）将自检频率设置为1次/分钟,默认5min
2. 在自检间隔期内，模拟一次Sensor异常。
3. 观察故障是否在下一个自检周期内被捕获并上报。
4. 修改自检频率，验证配置生效。</t>
  </si>
  <si>
    <t>1. 故障能在设定的自检频率内被检测到，且从发生到上报的总延迟
2. 自检功能按照配置的频率稳定运行
3. 参数配置（自检频率）修改实时生效</t>
  </si>
  <si>
    <t>TC-QRL-003-06</t>
  </si>
  <si>
    <t>镜头异常视觉检测测试</t>
  </si>
  <si>
    <r>
      <rPr>
        <strike/>
        <sz val="12"/>
        <color theme="1"/>
        <rFont val="等线"/>
        <charset val="134"/>
        <scheme val="minor"/>
      </rPr>
      <t>1. 模拟镜头异常：在镜头前制造起雾.水滴.严重脏污.人为翻转等状况。
2. 系统在正常骑行场景下持续运行。
3. 监控是否上报镜头异常，并记录算法进程的CPU占用率。</t>
    </r>
    <r>
      <rPr>
        <b/>
        <strike/>
        <sz val="12"/>
        <color theme="3"/>
        <rFont val="等线"/>
        <charset val="134"/>
        <scheme val="minor"/>
      </rPr>
      <t>（只测遮挡，可以做镜头异常分类识别。画面翻转结构防呆，软件不做输出）</t>
    </r>
  </si>
  <si>
    <t>1. 系统能通过视觉算法判断异常，并上报“镜头异常”
3. 视觉算法运行期间的CPU占用率在可接受范围内</t>
  </si>
  <si>
    <t>TC-QRL-004-01</t>
  </si>
  <si>
    <t>日志等级过滤</t>
  </si>
  <si>
    <t>程序启动后，通过串口命令：/data/alg/bin/main_controller listen，查看commands下的log debug状态跟log flash状态
日志类型：
0x01 ： DEBUG
0x02： FLASH —— 触发error级别日志:程序启动前，修改模型文件名称，算法进程找不到对应文件就会报错</t>
  </si>
  <si>
    <t>1、debug模式会输出 LOG_D(debug) LOG_I(info) LOG_W(warn) 以及flash等log信息
2、触发error后查看flash模式输出，通过串口日志打印查看 LOG_F(flash)LOG_E(error)等信息</t>
  </si>
  <si>
    <t>TC-QRL-004-02</t>
  </si>
  <si>
    <t>日志进行吞吐量的测试</t>
  </si>
  <si>
    <t>生成大量error日志（模拟错误产生），然后查看存储</t>
  </si>
  <si>
    <t>通过管道查看工具，检查内存占用情况：每天不超过80K字节</t>
  </si>
  <si>
    <t>无法测试，
喜为：没有提供存储，由主控程序负责</t>
  </si>
  <si>
    <t>TC-QRL-005-01</t>
  </si>
  <si>
    <t>参数配置持久化</t>
  </si>
  <si>
    <t>1.修改检测频率参数-头盔识别检测结果上报间隔
2.重启系统
3.检查参数是否保存</t>
  </si>
  <si>
    <t>参数保存成功，重启后查看参数状态</t>
  </si>
  <si>
    <t>配合主程序进行测试</t>
  </si>
  <si>
    <t>TC-QRL-005-02</t>
  </si>
  <si>
    <t>1.修改检测频率参数-头盔识别最低可信度阈值
2.重启系统
3.检查参数是否保存</t>
  </si>
  <si>
    <t>TC-QRL-005-03</t>
  </si>
  <si>
    <t>1.修改检测频率参数-补光灯模式
2.重启系统
3.检查参数是否保存</t>
  </si>
  <si>
    <t>TC-QRL-005-04</t>
  </si>
  <si>
    <t>1.修改检测频率参数-开启自检功能
2.重启系统
3.检查参数是否保存</t>
  </si>
  <si>
    <t>TC-QRL-005-05</t>
  </si>
  <si>
    <t>1.修改检测频率参数-自检结果置信度阈值
2.重启系统
3.检查参数是否保存</t>
  </si>
  <si>
    <t>TC-QRL-005-06</t>
  </si>
  <si>
    <t>1.修改检测频率参数-摄像头自检周期分别进行独立设置测试和组合设置测试（头盔类型、检测结果、补光灯自动&amp;关闭、存图开关、戴盔检测、识别可信度阈值、自检功能开关、自检频率）
2.重启系统
3.检查参数是否保存</t>
  </si>
  <si>
    <t>参数保存成功，重启后查看参数状态，
以及组合设置测试的参数是否是修改后的最新状态</t>
  </si>
  <si>
    <t>TC-QRL-005-07</t>
  </si>
  <si>
    <t>参数配置响应</t>
  </si>
  <si>
    <t>1.修改检测频率参数（需测试对参数命令的响应、参数配置后读取结果响应，参数设置后是否立即生效）
2.重启系统
3.检查参数是否保存</t>
  </si>
  <si>
    <t>参数保存成功，返回result参数设置结果 0x01 ：参数设置成功
对所有来自主进程的请求命令，都需增加命令响应的实时性测试，预期应在协议要求的超时时间内完成响应(100ms以内)</t>
  </si>
  <si>
    <t>TC-QRL-005-08</t>
  </si>
  <si>
    <t>参数配置有效性</t>
  </si>
  <si>
    <r>
      <rPr>
        <sz val="12"/>
        <rFont val="等线"/>
        <charset val="134"/>
        <scheme val="minor"/>
      </rPr>
      <t xml:space="preserve">1.测试各个配置的正常值参数范围是否有效
（分别设置0、0.2，、0.7、1）
</t>
    </r>
    <r>
      <rPr>
        <sz val="12"/>
        <color theme="3"/>
        <rFont val="等线"/>
        <charset val="134"/>
        <scheme val="minor"/>
      </rPr>
      <t>头盔识别最低可信度阈值， 范围0-1</t>
    </r>
    <r>
      <rPr>
        <sz val="12"/>
        <rFont val="等线"/>
        <charset val="134"/>
        <scheme val="minor"/>
      </rPr>
      <t xml:space="preserve">
2.重启系统
3.检查参数状态
4.设置异常值，-0.1、0.333、1.01、0.999</t>
    </r>
  </si>
  <si>
    <t>1、自检结果置信度阈值：
返回参数设置结果result字段 0x01 ：参数设置成功，
查看helmet_conf_thre是否匹配，并测试对应的头盔检测成功率是否达标
2、3、查看参数值显示是否为对应重启前的数值
4、设置后，返回result-0x00：设置失败</t>
  </si>
  <si>
    <t>TC-QRL-005-09</t>
  </si>
  <si>
    <r>
      <rPr>
        <sz val="12"/>
        <rFont val="等线"/>
        <charset val="134"/>
        <scheme val="minor"/>
      </rPr>
      <t xml:space="preserve">1.测试各个配置的正常参数范围
分别设置1、100、55、80、99
</t>
    </r>
    <r>
      <rPr>
        <sz val="12"/>
        <color theme="3"/>
        <rFont val="等线"/>
        <charset val="134"/>
        <scheme val="minor"/>
      </rPr>
      <t>自检结果置信度阈值， 范围0-100</t>
    </r>
    <r>
      <rPr>
        <sz val="12"/>
        <rFont val="等线"/>
        <charset val="134"/>
        <scheme val="minor"/>
      </rPr>
      <t xml:space="preserve">
2.重启系统
3.检查参数状态
4、设置异常值，-1，101，99.99</t>
    </r>
  </si>
  <si>
    <t>1、自检结果置信度阈值：
返回参数设置结果result字段 0x01 ：参数设置成功，
查看self_check_conf_thre是否匹配，
2、3、查看参数值显示是否为对应重启前的数值，并测试对应设置参数的自检结果的阈值是否达标
4、设置后，返回result-0x00：设置失败</t>
  </si>
  <si>
    <t>TC-QRL-005-10</t>
  </si>
  <si>
    <r>
      <rPr>
        <sz val="12"/>
        <rFont val="等线"/>
        <charset val="134"/>
        <scheme val="minor"/>
      </rPr>
      <t xml:space="preserve">1.测试各个配置的正常值参数范围是否有效（1、2、3、4、5）
</t>
    </r>
    <r>
      <rPr>
        <sz val="12"/>
        <color theme="3"/>
        <rFont val="等线"/>
        <charset val="134"/>
        <scheme val="minor"/>
      </rPr>
      <t>摄像头自检周期， 单位min，默认值5min</t>
    </r>
    <r>
      <rPr>
        <sz val="12"/>
        <rFont val="等线"/>
        <charset val="134"/>
        <scheme val="minor"/>
      </rPr>
      <t xml:space="preserve">
2.重启系统
3.检查参数状态
4.设置异常值，1.1，0，5.01，6，10</t>
    </r>
  </si>
  <si>
    <t>1、摄像头自检周期， 单位min，默认值5min：
返回参数设置结果result字段 0x01 ：参数设置成功，查看self_check_period是否匹配
2、3、查看查看参数值显示是否为对应重启前的数值，并测试发送一个故障，查看周期范围内是否上报
4、设置后，返回result-0x00：设置失败</t>
  </si>
  <si>
    <t>TC-QRL-005-11</t>
  </si>
  <si>
    <t>响应正常请求时间</t>
  </si>
  <si>
    <t>对所有来自主程序的请求命令，都增加对正常命令的响应情况的测试</t>
  </si>
  <si>
    <t>不超过100ms，主控自带时间戳去验证</t>
  </si>
  <si>
    <t>按照log打印的时间差计算结果</t>
  </si>
  <si>
    <t>TC-QRL-005-12</t>
  </si>
  <si>
    <t>响应异常请求时间</t>
  </si>
  <si>
    <t>对所有来自主程序的请求命令，都增加对异常命令的响应情况的测试</t>
  </si>
  <si>
    <t>TC-QRL-006-01</t>
  </si>
  <si>
    <t>版本信息主功能验证</t>
  </si>
  <si>
    <t>1. 通过消息队列发送查询请求。
2. 记录并解析返回的版本信息。
3. 与实际硬件/软件版本比对。</t>
  </si>
  <si>
    <t>1. 成功获取包含ID.硬件.软件.ISP/NPU固件.库版本等字段
2. 所有版本号与实际组件完全一致</t>
  </si>
  <si>
    <t>TC-QRL-007-01</t>
  </si>
  <si>
    <t>单次拍照检测</t>
  </si>
  <si>
    <t>1.发送单次检测指令
2.检查是否输出一次结果后停止</t>
  </si>
  <si>
    <t>输出单次检测结果后停止</t>
  </si>
  <si>
    <t>用例重复，与TC-QRL-007-02合并，故删除此项</t>
  </si>
  <si>
    <t>TC-QRL-007-02</t>
  </si>
  <si>
    <t>单次检测主流程</t>
  </si>
  <si>
    <t>1. 通过控制命令触发一次“单次检测”。</t>
  </si>
  <si>
    <t>1. 成功执行并输出一次有效结果
2. 执行后自动停止，不进入持续检测循环
3. 对单次检测执行时间的测试（100ms以内）</t>
  </si>
  <si>
    <t>TC-QRL-007-03</t>
  </si>
  <si>
    <t>连续指令压力测试</t>
  </si>
  <si>
    <t>1. 快速连续发送5次单次检测指令。
2. 监控系统资源（CPU/内存）和每次的响应时间与结果。</t>
  </si>
  <si>
    <t>1. 检测全部成功。
2. 资源得到及时释放，无累积增长或泄漏</t>
  </si>
  <si>
    <t>TC-QRL-007-04</t>
  </si>
  <si>
    <t>异常处理与资源释放</t>
  </si>
  <si>
    <t>1. 在单次检测执行过程中，模拟图像采集失败或算法推理异常
2. 触发单次检测后，立即发送进程退出指令。</t>
  </si>
  <si>
    <t>1. 对执行中的异常有容错处理，能返回明确的错误状态，无进程崩溃
2. 资源释放完整，异常或中断后系统可立即接受新指令</t>
  </si>
  <si>
    <t>TC-QRL-008-01</t>
  </si>
  <si>
    <t>图片保存功能</t>
  </si>
  <si>
    <t>1. 开启存图开关，触发戴盔检测产生图片。
2. 检查保存的图片文件及其属性。</t>
  </si>
  <si>
    <r>
      <rPr>
        <sz val="12"/>
        <color theme="1"/>
        <rFont val="等线"/>
        <charset val="134"/>
        <scheme val="minor"/>
      </rPr>
      <t xml:space="preserve">1. 图片按命名规则（含时间戳等）保存图片
命名规则为： &lt;order_id&gt;_&lt;index&gt;.&lt;jpeg&gt;， 比如17651740529588549925_0.jpeg  
</t>
    </r>
    <r>
      <rPr>
        <strike/>
        <sz val="12"/>
        <color theme="1"/>
        <rFont val="等线"/>
        <charset val="134"/>
        <scheme val="minor"/>
      </rPr>
      <t>2. 图片内容符合隐私要求，</t>
    </r>
  </si>
  <si>
    <t>TC-QRL-008-02</t>
  </si>
  <si>
    <t>图片保存失败</t>
  </si>
  <si>
    <t>1. 开启存图开关，触发戴盔检测产生图片。
2. 获取JPEG失败</t>
  </si>
  <si>
    <t>算法进程返回result： 0x00： 图片保存失败
错误码：0x01 ：获取JPEG失败</t>
  </si>
  <si>
    <t>TC-QRL-008-03</t>
  </si>
  <si>
    <t>1. 开启存图开关，触发戴盔检测产生图片。
2. 制造内存填满至存储空间不足</t>
  </si>
  <si>
    <t>算法进程返回result： 0x00： 图片保存失败
错误码：0x02 ：存储空间不足</t>
  </si>
  <si>
    <t>TC-QRL-008-04</t>
  </si>
  <si>
    <t>1. 设置最大保存数量为50张。
2. 持续运行直到触发存储限制。
3. 检查存储目录。</t>
  </si>
  <si>
    <t>1. 达到数量上限后，自动清理最早图片，保持总数为50张
2. 存储空间使用率达到预警阈值（如85%）时系统正常，无功能异常
3. 图片保存整体成功</t>
  </si>
  <si>
    <t>需求理解有误，故进行删除
新的定义在TC-QRL-008-05、06、用例对循环存图逻辑进行补充测试</t>
  </si>
  <si>
    <t>打开循环存图开关</t>
  </si>
  <si>
    <r>
      <rPr>
        <sz val="12"/>
        <rFont val="等线"/>
        <charset val="134"/>
        <scheme val="minor"/>
      </rPr>
      <t>1、存储空间充足：继续存图
2、存储空间不充足</t>
    </r>
    <r>
      <rPr>
        <b/>
        <sz val="12"/>
        <rFont val="等线"/>
        <charset val="134"/>
        <scheme val="minor"/>
      </rPr>
      <t>（1024kb）</t>
    </r>
    <r>
      <rPr>
        <sz val="12"/>
        <rFont val="等线"/>
        <charset val="134"/>
        <scheme val="minor"/>
      </rPr>
      <t>：进行循环覆盖，旧图清除，新图被保存，检查存图列表</t>
    </r>
  </si>
  <si>
    <t>关闭循环存图开关</t>
  </si>
  <si>
    <r>
      <rPr>
        <sz val="12"/>
        <rFont val="等线"/>
        <charset val="134"/>
      </rPr>
      <t>1、存储空间充足：继续存图
2、存储空间不充足</t>
    </r>
    <r>
      <rPr>
        <b/>
        <sz val="12"/>
        <rFont val="等线"/>
        <charset val="134"/>
      </rPr>
      <t>（1024kb）</t>
    </r>
    <r>
      <rPr>
        <sz val="12"/>
        <rFont val="等线"/>
        <charset val="134"/>
      </rPr>
      <t>：不进行覆盖存图，新图无法保存，检查存图列表</t>
    </r>
  </si>
  <si>
    <t>TC-QRL-008-07</t>
  </si>
  <si>
    <t>存图对系统性能影响测试</t>
  </si>
  <si>
    <t>1. 在开启循环存图开关下，执行48小时压力测试。
2. 与关闭循环存图开关对比，监控检测准确率.响应时间及CPU/内存占用</t>
  </si>
  <si>
    <t>1. 开启存图后，戴盔/多人骑行等核心检测性能无显著下降（准确率.响应时间仍达标）
2. 系统运行稳定，无卡死或崩溃
3. 存储I/O操作未导致系统资源耗尽</t>
  </si>
  <si>
    <t>因耗时比较长，待测试验证</t>
  </si>
  <si>
    <t>TC-QRL-009-01</t>
  </si>
  <si>
    <t>正常保活机制</t>
  </si>
  <si>
    <r>
      <rPr>
        <sz val="11.5"/>
        <color theme="1"/>
        <rFont val="宋体"/>
        <charset val="134"/>
      </rPr>
      <t>1.主进程以设定频率（如</t>
    </r>
    <r>
      <rPr>
        <sz val="11.5"/>
        <color theme="1"/>
        <rFont val="Segoe UI"/>
        <charset val="134"/>
      </rPr>
      <t>1</t>
    </r>
    <r>
      <rPr>
        <sz val="11.5"/>
        <color theme="1"/>
        <rFont val="宋体"/>
        <charset val="134"/>
      </rPr>
      <t>秒）向算法进程发送命令，正常响应</t>
    </r>
    <r>
      <rPr>
        <sz val="11.5"/>
        <color theme="1"/>
        <rFont val="等线"/>
        <charset val="134"/>
        <scheme val="minor"/>
      </rPr>
      <t>2.</t>
    </r>
    <r>
      <rPr>
        <sz val="11.5"/>
        <color theme="1"/>
        <rFont val="宋体"/>
        <charset val="134"/>
      </rPr>
      <t>持续运行一段时间（如</t>
    </r>
    <r>
      <rPr>
        <sz val="11.5"/>
        <color theme="1"/>
        <rFont val="Segoe UI"/>
        <charset val="134"/>
      </rPr>
      <t>5</t>
    </r>
    <r>
      <rPr>
        <sz val="11.5"/>
        <color theme="1"/>
        <rFont val="宋体"/>
        <charset val="134"/>
      </rPr>
      <t>分钟）。</t>
    </r>
  </si>
  <si>
    <r>
      <rPr>
        <sz val="11.5"/>
        <color theme="1"/>
        <rFont val="宋体"/>
        <charset val="134"/>
      </rPr>
      <t>算法进程每次都能在设定的超时时间内（如</t>
    </r>
    <r>
      <rPr>
        <sz val="11.5"/>
        <color theme="1"/>
        <rFont val="Segoe UI"/>
        <charset val="134"/>
      </rPr>
      <t>50ms</t>
    </r>
    <r>
      <rPr>
        <sz val="11.5"/>
        <color theme="1"/>
        <rFont val="宋体"/>
        <charset val="134"/>
      </rPr>
      <t>）返回响应，无超时发生</t>
    </r>
  </si>
  <si>
    <t>TC-QRL-009-02</t>
  </si>
  <si>
    <t>频率适应能力</t>
  </si>
  <si>
    <r>
      <rPr>
        <sz val="11.5"/>
        <color theme="1"/>
        <rFont val="等线"/>
        <charset val="134"/>
      </rPr>
      <t>1. 将主进程的命令频率分别回应为1秒.10秒.30秒和60秒。
2. 在每个频率下运行一段时间，观察响应情况。</t>
    </r>
    <r>
      <rPr>
        <b/>
        <sz val="11.5"/>
        <color theme="3"/>
        <rFont val="等线"/>
        <charset val="134"/>
      </rPr>
      <t>（需要主程序配合）</t>
    </r>
  </si>
  <si>
    <t>算法进程在不同频率下均能及时响应，未出现因频率变化导致的响应超时或丢失</t>
  </si>
  <si>
    <t>需要美团配合测试</t>
  </si>
  <si>
    <t>需要跟美团讨论，默认是1s；先测试默认值1s</t>
  </si>
  <si>
    <t>TC-QRL-009-03</t>
  </si>
  <si>
    <t>协议容错性</t>
  </si>
  <si>
    <r>
      <rPr>
        <sz val="11.5"/>
        <color theme="1"/>
        <rFont val="等线 Light"/>
        <charset val="134"/>
        <scheme val="major"/>
      </rPr>
      <t>1.</t>
    </r>
    <r>
      <rPr>
        <sz val="11.5"/>
        <color theme="1"/>
        <rFont val="宋体"/>
        <charset val="134"/>
      </rPr>
      <t>主进程向算法进程发送格式错误</t>
    </r>
    <r>
      <rPr>
        <sz val="11.5"/>
        <color theme="1"/>
        <rFont val="Segoe UI"/>
        <charset val="134"/>
      </rPr>
      <t>.</t>
    </r>
    <r>
      <rPr>
        <sz val="11.5"/>
        <color theme="1"/>
        <rFont val="宋体"/>
        <charset val="134"/>
      </rPr>
      <t>内容异常或非预期的命令。</t>
    </r>
    <r>
      <rPr>
        <sz val="11.5"/>
        <color theme="1"/>
        <rFont val="Segoe UI"/>
        <charset val="134"/>
      </rPr>
      <t xml:space="preserve">
</t>
    </r>
    <r>
      <rPr>
        <sz val="11.5"/>
        <color theme="1"/>
        <rFont val="等线 Light"/>
        <charset val="134"/>
        <scheme val="major"/>
      </rPr>
      <t>2.</t>
    </r>
    <r>
      <rPr>
        <sz val="11.5"/>
        <color theme="1"/>
        <rFont val="宋体"/>
        <charset val="134"/>
      </rPr>
      <t>观察算法进程的反应。</t>
    </r>
    <r>
      <rPr>
        <b/>
        <sz val="11.5"/>
        <color theme="3"/>
        <rFont val="宋体"/>
        <charset val="134"/>
      </rPr>
      <t>（需要主程序配合）</t>
    </r>
  </si>
  <si>
    <t>算法进程对异常命令有合理的容错处理（如忽略或返回错误码），不会崩溃或陷入异常状态</t>
  </si>
  <si>
    <t>TC-QRL-009-04</t>
  </si>
  <si>
    <t>故障检测能力</t>
  </si>
  <si>
    <t>1. 模拟算法进程卡滞（例如，通过注入高CPU占用的任务）。
2. 主进程继续发送命令，监控响应情况。</t>
  </si>
  <si>
    <t>当进程卡滞后，心跳响应将超时或丢失，主进程能正确检测到超时并上报进程异常状态</t>
  </si>
  <si>
    <t>这是主程序功能，需要美团来测试；</t>
  </si>
  <si>
    <t>TC-QRL-010-01</t>
  </si>
  <si>
    <t>优雅退出与资源释放测试</t>
  </si>
  <si>
    <t>1. 主进程发送退出指令：退出状况补充
运行前查看CPU跟内存的占用空间，运行后查看一次进程，
2. 监控算法进程的资源释放情况。
3. 检查进程是否完全退出。</t>
  </si>
  <si>
    <t>1. 优雅退出成功
2. 资源释放，无残留进程.文件锁.内存泄漏</t>
  </si>
  <si>
    <t>TC-QRL-010-02</t>
  </si>
  <si>
    <t>进程重启功能测试</t>
  </si>
  <si>
    <r>
      <rPr>
        <b/>
        <sz val="12"/>
        <color theme="3"/>
        <rFont val="等线"/>
        <charset val="134"/>
      </rPr>
      <t>1. 在主进程控制下，重启算法进程1000次。</t>
    </r>
    <r>
      <rPr>
        <sz val="12"/>
        <color theme="1"/>
        <rFont val="等线"/>
        <charset val="134"/>
      </rPr>
      <t xml:space="preserve">
2. 每次重启后执行一次戴盔检测。</t>
    </r>
  </si>
  <si>
    <t>1.重启成功
2.重启后功能正常</t>
  </si>
  <si>
    <t>待自动化程序跑完测试结果</t>
  </si>
  <si>
    <t>TC-QRL-010-03</t>
  </si>
  <si>
    <t>异常退出与恢复测试</t>
  </si>
  <si>
    <r>
      <rPr>
        <sz val="12"/>
        <color theme="1"/>
        <rFont val="等线"/>
        <charset val="134"/>
        <scheme val="minor"/>
      </rPr>
      <t xml:space="preserve">1. 强制杀死算法进程（用adb命令kill程序，模拟崩溃），
2. 验证主进程是否能检测并自动拉起。
</t>
    </r>
    <r>
      <rPr>
        <sz val="12"/>
        <rFont val="等线"/>
        <charset val="134"/>
        <scheme val="minor"/>
      </rPr>
      <t>3.算法进程的参数配置跟配置前保持一致，重启时间是否满足要求</t>
    </r>
  </si>
  <si>
    <t>1. 主进程能检测到进程异常退出
2. 能自动重新拉起算法进程
3. 拉起后功能恢复正常，对比查看参数配置跟配置前保持一致，记录重启时间是否满足要求</t>
  </si>
  <si>
    <t>TC-QRL-011-01</t>
  </si>
  <si>
    <t>各组件正常升级</t>
  </si>
  <si>
    <r>
      <rPr>
        <sz val="12"/>
        <color theme="1"/>
        <rFont val="等线"/>
        <charset val="134"/>
      </rPr>
      <t>1. 准备包含算法进程.算法库.NPU固件.ISP固件的新版本包
2. 执行升级并重启</t>
    </r>
    <r>
      <rPr>
        <b/>
        <sz val="12"/>
        <color theme="3"/>
        <rFont val="等线"/>
        <charset val="134"/>
      </rPr>
      <t>（美团主测，我们配合）</t>
    </r>
  </si>
  <si>
    <t>1. 所有组件升级成功，并记录升级时长
2. 版本号正确更新
3. 基础功能正常</t>
  </si>
  <si>
    <t>TC-QRL-011-02</t>
  </si>
  <si>
    <t>版本正确性验证</t>
  </si>
  <si>
    <r>
      <rPr>
        <sz val="11.5"/>
        <color theme="1"/>
        <rFont val="等线"/>
        <charset val="134"/>
      </rPr>
      <t>1.升级后查询各组件版本
2.与升级包版本信息对比</t>
    </r>
    <r>
      <rPr>
        <b/>
        <sz val="11.5"/>
        <color theme="3"/>
        <rFont val="等线"/>
        <charset val="134"/>
      </rPr>
      <t>（美团主测，我们配合）</t>
    </r>
  </si>
  <si>
    <t>所有组件版本与升级包一致</t>
  </si>
  <si>
    <t>目前只能查看version指令下的版本号</t>
  </si>
  <si>
    <t>TC-QRL-011-03</t>
  </si>
  <si>
    <t>配置保持验证</t>
  </si>
  <si>
    <r>
      <rPr>
        <sz val="11.5"/>
        <color theme="1"/>
        <rFont val="等线"/>
        <charset val="134"/>
      </rPr>
      <t>1.升级前修改3个关键参数（网络.业务.图像）
2.执行升级并重启</t>
    </r>
    <r>
      <rPr>
        <b/>
        <sz val="11.5"/>
        <color theme="3"/>
        <rFont val="等线"/>
        <charset val="134"/>
      </rPr>
      <t>（美团主测，我们配合）</t>
    </r>
  </si>
  <si>
    <t>所有修改的参数保持不变</t>
  </si>
  <si>
    <t>TC-QRL-011-04</t>
  </si>
  <si>
    <t>验证长时间连续升级的稳定性</t>
  </si>
  <si>
    <t>每台设备200次循环，共600次升级（美团主测，我们配合）</t>
  </si>
  <si>
    <t>1. 成功完成所有升级循环
2. 版本和配置每次均正确
3. 无资源泄漏
4.成功率 ≥ 99.9%</t>
  </si>
  <si>
    <t>TC-QRL-012-01</t>
  </si>
  <si>
    <t>平台一致性与进程协同</t>
  </si>
  <si>
    <r>
      <rPr>
        <sz val="11.5"/>
        <color theme="1"/>
        <rFont val="等线"/>
        <charset val="134"/>
      </rPr>
      <t>1.使用命令检查算法进程与主控程序的编译平台.架构及核心依赖库是否一致；
2.启动主控程序，通过系统日志确认算法进程被正确拉起，且时序符合设计文档；
3.模拟算法进程启动.运行中异常退出等场景，观察主控程序状态；
4.</t>
    </r>
    <r>
      <rPr>
        <sz val="11.5"/>
        <rFont val="等线"/>
        <charset val="134"/>
      </rPr>
      <t>搭建高负载环境，48h 循环核心功能，监控资源指标</t>
    </r>
    <r>
      <rPr>
        <b/>
        <sz val="11.5"/>
        <color theme="3"/>
        <rFont val="等线"/>
        <charset val="134"/>
      </rPr>
      <t>（美团主测，我们配合）</t>
    </r>
  </si>
  <si>
    <r>
      <rPr>
        <sz val="11.5"/>
        <color theme="1"/>
        <rFont val="等线"/>
        <charset val="134"/>
      </rPr>
      <t>1. 检查结果一致；
2. 算法进程按预期时序启动/加载，日志无报错；
3. 主控程序运行正常，无卡死.崩溃或核心功能降级；
4</t>
    </r>
    <r>
      <rPr>
        <sz val="11.5"/>
        <rFont val="等线"/>
        <charset val="134"/>
      </rPr>
      <t>.48h 压测期间资源指标满足要求，进程协同正常</t>
    </r>
  </si>
  <si>
    <t>TC-QRL-013/014/015</t>
  </si>
  <si>
    <t>长时运行稳定性与资源满足性</t>
  </si>
  <si>
    <r>
      <rPr>
        <sz val="11.5"/>
        <color theme="1"/>
        <rFont val="等线"/>
        <charset val="134"/>
      </rPr>
      <t>1. 搭建测试环境，使系统处于高负载状态（如持续高频率触发检测.频繁配置更改）。
2. 持续运行48小时，循环执行戴盔检测功能</t>
    </r>
    <r>
      <rPr>
        <b/>
        <sz val="11.5"/>
        <color theme="3"/>
        <rFont val="等线"/>
        <charset val="134"/>
      </rPr>
      <t>（需要主程序发送指令）</t>
    </r>
    <r>
      <rPr>
        <sz val="11.5"/>
        <color theme="1"/>
        <rFont val="等线"/>
        <charset val="134"/>
      </rPr>
      <t xml:space="preserve">
3. 全程监控并记录 CPU占用率.内存占用.Flash占用.NPU占用率 等关键资源指标。</t>
    </r>
  </si>
  <si>
    <t>1. 48小时压测期间，系统无崩溃.死机或功能异常
2. 所有监控的资源指标（CPU.内存.Flash.NPU）全程满足设计要求（如CPU峰值≤85%，内存无持续泄漏等）
3. 核心功能的准确率与响应时间在压测期间保持达标</t>
  </si>
  <si>
    <t>TC-YJL-001-01</t>
  </si>
  <si>
    <t>FOV要求</t>
  </si>
  <si>
    <t>在左右转动转把范围内能拍摄所需样本
身高1.5米~1.9米用户正常落座范围内拍摄到算法所需样本</t>
  </si>
  <si>
    <t>VFOV和HFOV数据满足功能需求及检测准确率
HFOV=140°±3
HFOV=76°±3</t>
  </si>
  <si>
    <t>TC-YJL-002-01</t>
  </si>
  <si>
    <t>像素</t>
  </si>
  <si>
    <t>在各光线环境下进行用户戴盔场景拍照，读取照片像素结果满足设计选型要求</t>
  </si>
  <si>
    <t>满足功能需求与准确率需求的像素100万</t>
  </si>
  <si>
    <t>TC-YJL-003-01</t>
  </si>
  <si>
    <t>通信方式</t>
  </si>
  <si>
    <r>
      <rPr>
        <sz val="12"/>
        <color theme="1"/>
        <rFont val="等线"/>
        <charset val="134"/>
        <scheme val="minor"/>
      </rPr>
      <t>1.在正常光线下对色卡（</t>
    </r>
    <r>
      <rPr>
        <sz val="12"/>
        <rFont val="等线"/>
        <charset val="134"/>
        <scheme val="minor"/>
      </rPr>
      <t>24色卡）</t>
    </r>
    <r>
      <rPr>
        <sz val="12"/>
        <color theme="1"/>
        <rFont val="等线"/>
        <charset val="134"/>
        <scheme val="minor"/>
      </rPr>
      <t>进行拍照，通过主控读取照片进行图片质量分析，图片质量满足要求；
2.进行1000次循环压测，提供图片质量IQ报告</t>
    </r>
  </si>
  <si>
    <r>
      <rPr>
        <sz val="12"/>
        <color theme="1"/>
        <rFont val="等线"/>
        <charset val="134"/>
        <scheme val="minor"/>
      </rPr>
      <t xml:space="preserve">通信总线可靠性且稳定性强，选用的通信方式信号完整性.协议满足对应spec规范要求
</t>
    </r>
    <r>
      <rPr>
        <b/>
        <sz val="12"/>
        <color theme="3"/>
        <rFont val="等线"/>
        <charset val="134"/>
        <scheme val="minor"/>
      </rPr>
      <t>检测标准（1.压缩情况-图片大小、2.图片饱和度等测试数据去判定 3.测试人员主观看图）</t>
    </r>
  </si>
  <si>
    <t>TC-YJL-003-02</t>
  </si>
  <si>
    <t>在马路上(实测：人行道、骑行车道)不小于20次.颠簸路段（持续颠簸骑行20min）等震动场景下通过主控读取图片进行图片质量分析</t>
  </si>
  <si>
    <r>
      <rPr>
        <sz val="12"/>
        <rFont val="等线"/>
        <charset val="134"/>
        <scheme val="minor"/>
      </rPr>
      <t>图片质量满足戴盔检测识别率.</t>
    </r>
    <r>
      <rPr>
        <strike/>
        <sz val="12"/>
        <rFont val="等线"/>
        <charset val="134"/>
        <scheme val="minor"/>
      </rPr>
      <t>多人骑行检测准确率要求</t>
    </r>
  </si>
  <si>
    <t>外挂手机拍照，确认客户软件广播是否有变化</t>
  </si>
  <si>
    <t>TC-YJL-003-03</t>
  </si>
  <si>
    <t>MIPI通信硬件测试</t>
  </si>
  <si>
    <t>测量MIPI信号符合D-PHY协议标准，届时输出对应测试报告</t>
  </si>
  <si>
    <t>TC-YJL-004-01</t>
  </si>
  <si>
    <t>工作电压和功耗要求</t>
  </si>
  <si>
    <t>1.工作电压和功耗
2.上下电的电压稳定性.纹波满足需求
3.上电瞬时浪涌电流满足要求
4.不同工况负载下的功耗
5.上电时序满足摄像头模组工作要求</t>
  </si>
  <si>
    <r>
      <rPr>
        <sz val="12"/>
        <color theme="1"/>
        <rFont val="等线"/>
        <charset val="134"/>
        <scheme val="minor"/>
      </rPr>
      <t>测试方法：
1、在不同电压下（5.36±0.8V）</t>
    </r>
    <r>
      <rPr>
        <strike/>
        <sz val="12"/>
        <color theme="1"/>
        <rFont val="等线"/>
        <charset val="134"/>
        <scheme val="minor"/>
      </rPr>
      <t>或者12V</t>
    </r>
    <r>
      <rPr>
        <sz val="12"/>
        <color theme="1"/>
        <rFont val="等线"/>
        <charset val="134"/>
        <scheme val="minor"/>
      </rPr>
      <t>，模组满足正常工作要求;
2、模组正常工作后，用示波器及直流电源测试电流功耗满足5.36±0.8V余量持续小于1.8W，瞬时（100ms）小于3.5W要求;
3、模组正常工作后，用示波器测试电源纹波满足2.8V（＜28mVpp），1.8V（＜18mVpp）要求;
4、模组正常工作后，用示波器电流钳抓取瞬时电流，满足瞬时（100ms）小于3.5W要求;</t>
    </r>
    <r>
      <rPr>
        <strike/>
        <sz val="12"/>
        <color theme="1"/>
        <rFont val="等线"/>
        <charset val="134"/>
        <scheme val="minor"/>
      </rPr>
      <t>12V余量持续小于5W，瞬时（100ms）小于8W</t>
    </r>
    <r>
      <rPr>
        <sz val="12"/>
        <color theme="1"/>
        <rFont val="等线"/>
        <charset val="134"/>
        <scheme val="minor"/>
      </rPr>
      <t xml:space="preserve">
5、测试模组亮、暗、办公室场景正常工作时的功耗，满足5.36±0.8V余量持续小于1.8W要求；
6、模组正常工作后，用示波器测试sensor供电电压（2.8V,1.8V）上电时序，满足sensor规格书要求。</t>
    </r>
  </si>
  <si>
    <t>TC-YJL-005-01</t>
  </si>
  <si>
    <t>防护能力</t>
  </si>
  <si>
    <r>
      <rPr>
        <b/>
        <sz val="12"/>
        <color theme="1"/>
        <rFont val="等线"/>
        <charset val="134"/>
        <scheme val="minor"/>
      </rPr>
      <t>1.电源短路保护测试（可测）
2.反接保护测试（只测电源信号）---胡涛执行</t>
    </r>
    <r>
      <rPr>
        <sz val="12"/>
        <color theme="1"/>
        <rFont val="等线"/>
        <charset val="134"/>
        <scheme val="minor"/>
      </rPr>
      <t xml:space="preserve">
3.信号短路（不适用）
4.过流保护（不适用）
5.过温保护（Sensor 不支持，电源芯片支持）
6.过压保护（不适用）
7.带电热插拔（可测，按10次测试）</t>
    </r>
  </si>
  <si>
    <r>
      <rPr>
        <sz val="12"/>
        <color theme="1"/>
        <rFont val="等线"/>
        <charset val="134"/>
        <scheme val="minor"/>
      </rPr>
      <t>1、模组正常工作后，电源正对地短接，取消短接后，模组恢复正常工作
2、将模组电源正与负反接，模组无法正常工作，取消反接后模组能正常工作
5、</t>
    </r>
    <r>
      <rPr>
        <sz val="12"/>
        <color rgb="FFFF0000"/>
        <rFont val="等线"/>
        <charset val="134"/>
        <scheme val="minor"/>
      </rPr>
      <t>因sensor工作温度在-30°C ~ +85°C，电源芯片工作温度在：-40°C ~ +125°C,，sensor不带过热保护，电源芯片达到过温保护时，sensor已经异常，所以此项建议不测</t>
    </r>
    <r>
      <rPr>
        <sz val="12"/>
        <color theme="1"/>
        <rFont val="等线"/>
        <charset val="134"/>
        <scheme val="minor"/>
      </rPr>
      <t xml:space="preserve">
7、模组正常工作后，不下电，拔插模组（10次），画面可恢</t>
    </r>
    <r>
      <rPr>
        <sz val="12"/>
        <rFont val="等线"/>
        <charset val="134"/>
        <scheme val="minor"/>
      </rPr>
      <t>复正常</t>
    </r>
    <r>
      <rPr>
        <b/>
        <sz val="12"/>
        <color theme="3"/>
        <rFont val="等线"/>
        <charset val="134"/>
        <scheme val="minor"/>
      </rPr>
      <t>（依赖主机，检测到模组插回后重新加载参数给模组）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</si>
</sst>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</font>
    <font>
      <b/>
      <sz val="12"/>
      <color rgb="FF000000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2"/>
      <color rgb="FF00B050"/>
      <name val="等线"/>
      <charset val="134"/>
      <scheme val="minor"/>
    </font>
    <font>
      <sz val="12"/>
      <name val="等线"/>
      <charset val="134"/>
      <scheme val="minor"/>
    </font>
    <font>
      <sz val="11.25"/>
      <color theme="1"/>
      <name val="宋体"/>
      <charset val="134"/>
    </font>
    <font>
      <sz val="11.5"/>
      <name val="宋体"/>
      <charset val="134"/>
    </font>
    <font>
      <sz val="11.25"/>
      <name val="宋体"/>
      <charset val="134"/>
    </font>
    <font>
      <sz val="11.5"/>
      <color theme="1"/>
      <name val="宋体"/>
      <charset val="134"/>
    </font>
    <font>
      <strike/>
      <sz val="12"/>
      <color theme="1"/>
      <name val="等线"/>
      <charset val="134"/>
      <scheme val="minor"/>
    </font>
    <font>
      <b/>
      <sz val="12"/>
      <color theme="3"/>
      <name val="等线"/>
      <charset val="134"/>
      <scheme val="minor"/>
    </font>
    <font>
      <strike/>
      <sz val="12"/>
      <name val="等线"/>
      <charset val="134"/>
      <scheme val="minor"/>
    </font>
    <font>
      <sz val="12"/>
      <color theme="3"/>
      <name val="等线"/>
      <charset val="134"/>
      <scheme val="minor"/>
    </font>
    <font>
      <sz val="10"/>
      <color theme="1"/>
      <name val="黑体"/>
      <charset val="134"/>
    </font>
    <font>
      <sz val="12"/>
      <color rgb="FFC00000"/>
      <name val="等线"/>
      <charset val="134"/>
      <scheme val="minor"/>
    </font>
    <font>
      <sz val="14"/>
      <color rgb="FFC00000"/>
      <name val="等线"/>
      <charset val="134"/>
      <scheme val="minor"/>
    </font>
    <font>
      <sz val="12"/>
      <name val="等线"/>
      <charset val="134"/>
    </font>
    <font>
      <sz val="12"/>
      <color rgb="FF000000"/>
      <name val="等线"/>
      <charset val="134"/>
    </font>
    <font>
      <sz val="12"/>
      <color rgb="FFC00000"/>
      <name val="等线"/>
      <charset val="134"/>
    </font>
    <font>
      <sz val="14"/>
      <color rgb="FFC00000"/>
      <name val="等线"/>
      <charset val="134"/>
    </font>
    <font>
      <sz val="11.25"/>
      <color theme="1"/>
      <name val="等线"/>
      <charset val="134"/>
    </font>
    <font>
      <sz val="11.5"/>
      <color theme="1"/>
      <name val="等线"/>
      <charset val="134"/>
    </font>
    <font>
      <sz val="11.5"/>
      <color theme="1"/>
      <name val="等线 Light"/>
      <charset val="134"/>
      <scheme val="major"/>
    </font>
    <font>
      <b/>
      <sz val="12"/>
      <color theme="3"/>
      <name val="等线"/>
      <charset val="134"/>
    </font>
    <font>
      <b/>
      <sz val="11.5"/>
      <color theme="3"/>
      <name val="等线"/>
      <charset val="134"/>
    </font>
    <font>
      <b/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6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rgb="FFFF0000"/>
      <name val="微软雅黑"/>
      <charset val="134"/>
    </font>
    <font>
      <sz val="12"/>
      <color rgb="FFFF0000"/>
      <name val="黑体"/>
      <charset val="134"/>
    </font>
    <font>
      <sz val="12"/>
      <color rgb="FFFF0000"/>
      <name val="宋体"/>
      <charset val="134"/>
    </font>
    <font>
      <sz val="10"/>
      <color theme="1"/>
      <name val="微软雅黑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.5"/>
      <color theme="1"/>
      <name val="Segoe UI"/>
      <charset val="134"/>
    </font>
    <font>
      <b/>
      <sz val="11.5"/>
      <color theme="3"/>
      <name val="宋体"/>
      <charset val="134"/>
    </font>
    <font>
      <sz val="11.25"/>
      <name val="Segoe UI"/>
      <charset val="134"/>
    </font>
    <font>
      <sz val="11.5"/>
      <name val="等线"/>
      <charset val="134"/>
    </font>
    <font>
      <sz val="11.5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b/>
      <sz val="12"/>
      <color rgb="FFFF0000"/>
      <name val="等线"/>
      <charset val="134"/>
      <scheme val="minor"/>
    </font>
    <font>
      <b/>
      <strike/>
      <sz val="12"/>
      <color theme="3"/>
      <name val="等线"/>
      <charset val="134"/>
      <scheme val="minor"/>
    </font>
    <font>
      <b/>
      <sz val="11.5"/>
      <color theme="8" tint="-0.25"/>
      <name val="宋体"/>
      <charset val="134"/>
    </font>
    <font>
      <b/>
      <sz val="12"/>
      <name val="等线"/>
      <charset val="134"/>
    </font>
    <font>
      <b/>
      <sz val="12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7D7D7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6" borderId="15" applyNumberFormat="0" applyAlignment="0" applyProtection="0">
      <alignment vertical="center"/>
    </xf>
    <xf numFmtId="0" fontId="45" fillId="7" borderId="16" applyNumberFormat="0" applyAlignment="0" applyProtection="0">
      <alignment vertical="center"/>
    </xf>
    <xf numFmtId="0" fontId="46" fillId="7" borderId="15" applyNumberFormat="0" applyAlignment="0" applyProtection="0">
      <alignment vertical="center"/>
    </xf>
    <xf numFmtId="0" fontId="47" fillId="8" borderId="17" applyNumberFormat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27">
    <xf numFmtId="0" fontId="0" fillId="0" borderId="0" xfId="0"/>
    <xf numFmtId="0" fontId="1" fillId="0" borderId="0" xfId="49" applyFill="1" applyAlignment="1">
      <alignment horizontal="center" vertical="center"/>
    </xf>
    <xf numFmtId="0" fontId="1" fillId="0" borderId="0" xfId="0" applyFont="1" applyFill="1" applyAlignment="1"/>
    <xf numFmtId="0" fontId="1" fillId="2" borderId="0" xfId="0" applyFont="1" applyFill="1" applyAlignment="1"/>
    <xf numFmtId="0" fontId="1" fillId="0" borderId="0" xfId="0" applyFont="1" applyFill="1" applyAlignment="1" applyProtection="1"/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3" fillId="0" borderId="1" xfId="49" applyFont="1" applyFill="1" applyBorder="1" applyAlignment="1">
      <alignment horizontal="center" vertical="center"/>
    </xf>
    <xf numFmtId="0" fontId="1" fillId="0" borderId="0" xfId="49" applyFill="1" applyAlignment="1">
      <alignment horizontal="left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9" fillId="0" borderId="1" xfId="49" applyFont="1" applyFill="1" applyBorder="1" applyAlignment="1">
      <alignment horizontal="center" vertical="center"/>
    </xf>
    <xf numFmtId="0" fontId="20" fillId="0" borderId="1" xfId="49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18" fillId="0" borderId="1" xfId="49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/>
    <xf numFmtId="0" fontId="1" fillId="0" borderId="1" xfId="0" applyFont="1" applyFill="1" applyBorder="1" applyAlignment="1"/>
    <xf numFmtId="0" fontId="2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left" vertical="center" wrapText="1"/>
    </xf>
    <xf numFmtId="0" fontId="27" fillId="0" borderId="8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  <xf numFmtId="0" fontId="29" fillId="0" borderId="1" xfId="0" applyFont="1" applyFill="1" applyBorder="1" applyAlignment="1">
      <alignment horizontal="center" vertical="center"/>
    </xf>
    <xf numFmtId="0" fontId="28" fillId="0" borderId="9" xfId="0" applyFont="1" applyFill="1" applyBorder="1" applyAlignment="1"/>
    <xf numFmtId="0" fontId="28" fillId="0" borderId="6" xfId="0" applyFont="1" applyFill="1" applyBorder="1" applyAlignment="1"/>
    <xf numFmtId="0" fontId="30" fillId="3" borderId="1" xfId="0" applyFont="1" applyFill="1" applyBorder="1" applyAlignment="1">
      <alignment horizontal="center" vertical="center" wrapText="1"/>
    </xf>
    <xf numFmtId="14" fontId="3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center" vertical="center"/>
    </xf>
    <xf numFmtId="0" fontId="28" fillId="0" borderId="10" xfId="0" applyFont="1" applyFill="1" applyBorder="1" applyAlignment="1"/>
    <xf numFmtId="0" fontId="28" fillId="0" borderId="4" xfId="0" applyFont="1" applyFill="1" applyBorder="1" applyAlignment="1"/>
    <xf numFmtId="0" fontId="30" fillId="4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9" fontId="32" fillId="0" borderId="1" xfId="0" applyNumberFormat="1" applyFont="1" applyFill="1" applyBorder="1" applyAlignment="1">
      <alignment horizontal="center" vertical="center" wrapText="1"/>
    </xf>
    <xf numFmtId="10" fontId="32" fillId="0" borderId="6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center" vertical="center" wrapText="1"/>
    </xf>
    <xf numFmtId="9" fontId="35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ont>
        <color rgb="FFC00000"/>
      </font>
      <fill>
        <patternFill patternType="none"/>
      </fill>
    </dxf>
    <dxf>
      <font>
        <color rgb="FF00B050"/>
      </font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2" Type="http://schemas.openxmlformats.org/officeDocument/2006/relationships/image" Target="media/image52.png"/><Relationship Id="rId51" Type="http://schemas.openxmlformats.org/officeDocument/2006/relationships/image" Target="media/image51.png"/><Relationship Id="rId50" Type="http://schemas.openxmlformats.org/officeDocument/2006/relationships/image" Target="media/image50.png"/><Relationship Id="rId5" Type="http://schemas.openxmlformats.org/officeDocument/2006/relationships/image" Target="media/image5.png"/><Relationship Id="rId49" Type="http://schemas.openxmlformats.org/officeDocument/2006/relationships/image" Target="media/image49.png"/><Relationship Id="rId48" Type="http://schemas.openxmlformats.org/officeDocument/2006/relationships/image" Target="media/image48.png"/><Relationship Id="rId47" Type="http://schemas.openxmlformats.org/officeDocument/2006/relationships/image" Target="media/image47.png"/><Relationship Id="rId46" Type="http://schemas.openxmlformats.org/officeDocument/2006/relationships/image" Target="media/image46.png"/><Relationship Id="rId45" Type="http://schemas.openxmlformats.org/officeDocument/2006/relationships/image" Target="media/image45.png"/><Relationship Id="rId44" Type="http://schemas.openxmlformats.org/officeDocument/2006/relationships/image" Target="media/image44.png"/><Relationship Id="rId43" Type="http://schemas.openxmlformats.org/officeDocument/2006/relationships/image" Target="media/image43.png"/><Relationship Id="rId42" Type="http://schemas.openxmlformats.org/officeDocument/2006/relationships/image" Target="media/image42.png"/><Relationship Id="rId41" Type="http://schemas.openxmlformats.org/officeDocument/2006/relationships/image" Target="media/image41.png"/><Relationship Id="rId40" Type="http://schemas.openxmlformats.org/officeDocument/2006/relationships/image" Target="media/image40.png"/><Relationship Id="rId4" Type="http://schemas.openxmlformats.org/officeDocument/2006/relationships/image" Target="media/image4.png"/><Relationship Id="rId39" Type="http://schemas.openxmlformats.org/officeDocument/2006/relationships/image" Target="media/image39.png"/><Relationship Id="rId38" Type="http://schemas.openxmlformats.org/officeDocument/2006/relationships/image" Target="media/image38.png"/><Relationship Id="rId37" Type="http://schemas.openxmlformats.org/officeDocument/2006/relationships/image" Target="media/image37.png"/><Relationship Id="rId36" Type="http://schemas.openxmlformats.org/officeDocument/2006/relationships/image" Target="media/image36.png"/><Relationship Id="rId35" Type="http://schemas.openxmlformats.org/officeDocument/2006/relationships/image" Target="media/image35.png"/><Relationship Id="rId34" Type="http://schemas.openxmlformats.org/officeDocument/2006/relationships/image" Target="media/image34.png"/><Relationship Id="rId33" Type="http://schemas.openxmlformats.org/officeDocument/2006/relationships/image" Target="media/image33.png"/><Relationship Id="rId32" Type="http://schemas.openxmlformats.org/officeDocument/2006/relationships/image" Target="media/image32.png"/><Relationship Id="rId31" Type="http://schemas.openxmlformats.org/officeDocument/2006/relationships/image" Target="media/image31.png"/><Relationship Id="rId30" Type="http://schemas.openxmlformats.org/officeDocument/2006/relationships/image" Target="media/image30.png"/><Relationship Id="rId3" Type="http://schemas.openxmlformats.org/officeDocument/2006/relationships/image" Target="media/image3.png"/><Relationship Id="rId29" Type="http://schemas.openxmlformats.org/officeDocument/2006/relationships/image" Target="media/image29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jpe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zoomScale="85" zoomScaleNormal="85" workbookViewId="0">
      <selection activeCell="E11" sqref="E11"/>
    </sheetView>
  </sheetViews>
  <sheetFormatPr defaultColWidth="9.02777777777778" defaultRowHeight="13.2"/>
  <cols>
    <col min="1" max="1" width="14.6018518518519" style="101" customWidth="1"/>
    <col min="2" max="2" width="23.1481481481481" style="101" customWidth="1"/>
    <col min="3" max="3" width="15.5277777777778" style="101" customWidth="1"/>
    <col min="4" max="4" width="29.7314814814815" style="101" customWidth="1"/>
    <col min="5" max="5" width="14.2037037037037" style="101" customWidth="1"/>
    <col min="6" max="6" width="11.5555555555556" style="101" customWidth="1"/>
    <col min="7" max="7" width="26.2407407407407" style="101" customWidth="1"/>
    <col min="8" max="16384" width="8.5" style="101" customWidth="1"/>
  </cols>
  <sheetData>
    <row r="1" s="100" customFormat="1" ht="46" customHeight="1" spans="1:9">
      <c r="A1" s="102" t="s">
        <v>0</v>
      </c>
      <c r="B1" s="103"/>
      <c r="C1" s="103"/>
      <c r="D1" s="103"/>
      <c r="E1" s="103"/>
      <c r="F1" s="103"/>
      <c r="G1" s="104"/>
    </row>
    <row r="2" s="100" customFormat="1" ht="39" customHeight="1" spans="1:9">
      <c r="A2" s="105" t="s">
        <v>1</v>
      </c>
      <c r="B2" s="106" t="s">
        <v>2</v>
      </c>
      <c r="C2" s="103"/>
      <c r="D2" s="103"/>
      <c r="E2" s="103"/>
      <c r="F2" s="103"/>
      <c r="G2" s="104"/>
      <c r="I2" s="107"/>
    </row>
    <row r="3" s="100" customFormat="1" ht="39" customHeight="1" spans="1:9">
      <c r="A3" s="105" t="s">
        <v>3</v>
      </c>
      <c r="B3" s="108" t="s">
        <v>4</v>
      </c>
      <c r="C3" s="105" t="s">
        <v>5</v>
      </c>
      <c r="D3" s="108" t="s">
        <v>6</v>
      </c>
      <c r="E3" s="105" t="s">
        <v>7</v>
      </c>
      <c r="F3" s="108" t="s">
        <v>8</v>
      </c>
      <c r="G3" s="104"/>
    </row>
    <row r="4" s="100" customFormat="1" ht="39" customHeight="1" spans="1:9">
      <c r="A4" s="105" t="s">
        <v>9</v>
      </c>
      <c r="B4" s="106" t="s">
        <v>10</v>
      </c>
      <c r="C4" s="105" t="s">
        <v>11</v>
      </c>
      <c r="D4" s="108" t="s">
        <v>12</v>
      </c>
      <c r="E4" s="105" t="s">
        <v>13</v>
      </c>
      <c r="F4" s="108" t="s">
        <v>14</v>
      </c>
      <c r="G4" s="104"/>
    </row>
    <row r="5" s="100" customFormat="1" ht="41" customHeight="1" spans="1:9">
      <c r="A5" s="105" t="s">
        <v>15</v>
      </c>
      <c r="B5" s="109" t="s">
        <v>16</v>
      </c>
      <c r="C5" s="109"/>
      <c r="D5" s="109"/>
      <c r="E5" s="109"/>
      <c r="F5" s="109"/>
      <c r="G5" s="109"/>
    </row>
    <row r="6" s="100" customFormat="1" ht="46" customHeight="1" spans="1:9">
      <c r="A6" s="110" t="s">
        <v>17</v>
      </c>
      <c r="B6" s="111"/>
      <c r="C6" s="111"/>
      <c r="D6" s="111"/>
      <c r="E6" s="111"/>
      <c r="F6" s="111"/>
      <c r="G6" s="112"/>
    </row>
    <row r="7" s="100" customFormat="1" ht="31" customHeight="1" spans="1:9">
      <c r="A7" s="113" t="s">
        <v>18</v>
      </c>
      <c r="B7" s="114" t="s">
        <v>19</v>
      </c>
      <c r="C7" s="103"/>
      <c r="D7" s="103"/>
      <c r="E7" s="103"/>
      <c r="F7" s="103"/>
      <c r="G7" s="104"/>
    </row>
    <row r="8" s="100" customFormat="1" ht="24" customHeight="1" spans="1:9">
      <c r="A8" s="113" t="s">
        <v>20</v>
      </c>
      <c r="B8" s="114"/>
      <c r="C8" s="103"/>
      <c r="D8" s="103"/>
      <c r="E8" s="103"/>
      <c r="F8" s="103"/>
      <c r="G8" s="104"/>
    </row>
    <row r="9" s="100" customFormat="1" ht="46" customHeight="1" spans="1:9">
      <c r="A9" s="102" t="s">
        <v>21</v>
      </c>
      <c r="B9" s="103"/>
      <c r="C9" s="103"/>
      <c r="D9" s="103"/>
      <c r="E9" s="103"/>
      <c r="F9" s="103"/>
      <c r="G9" s="104"/>
    </row>
    <row r="10" s="100" customFormat="1" ht="53" customHeight="1" spans="1:9">
      <c r="A10" s="113" t="s">
        <v>22</v>
      </c>
      <c r="B10" s="113" t="s">
        <v>23</v>
      </c>
      <c r="C10" s="113" t="s">
        <v>24</v>
      </c>
      <c r="D10" s="113" t="s">
        <v>25</v>
      </c>
      <c r="E10" s="113" t="s">
        <v>26</v>
      </c>
      <c r="F10" s="113" t="s">
        <v>27</v>
      </c>
      <c r="G10" s="113" t="s">
        <v>20</v>
      </c>
    </row>
    <row r="11" s="100" customFormat="1" ht="57" customHeight="1" spans="1:9">
      <c r="A11" s="115">
        <v>102</v>
      </c>
      <c r="B11" s="116">
        <v>102</v>
      </c>
      <c r="C11" s="117">
        <v>1</v>
      </c>
      <c r="D11" s="118" t="s">
        <v>28</v>
      </c>
      <c r="E11" s="116">
        <v>3</v>
      </c>
      <c r="F11" s="116" t="s">
        <v>29</v>
      </c>
      <c r="G11" s="119" t="s">
        <v>30</v>
      </c>
    </row>
    <row r="12" s="100" customFormat="1" ht="46" customHeight="1" spans="1:9">
      <c r="A12" s="120" t="s">
        <v>31</v>
      </c>
      <c r="B12" s="103"/>
      <c r="C12" s="103"/>
      <c r="D12" s="103"/>
      <c r="E12" s="103"/>
      <c r="F12" s="103"/>
      <c r="G12" s="104"/>
    </row>
    <row r="13" s="100" customFormat="1" ht="38" customHeight="1" spans="1:9">
      <c r="A13" s="113" t="s">
        <v>32</v>
      </c>
      <c r="B13" s="113" t="s">
        <v>33</v>
      </c>
      <c r="C13" s="113" t="s">
        <v>34</v>
      </c>
      <c r="D13" s="113" t="s">
        <v>35</v>
      </c>
      <c r="E13" s="113" t="s">
        <v>36</v>
      </c>
      <c r="F13" s="113" t="s">
        <v>37</v>
      </c>
      <c r="G13" s="113" t="s">
        <v>20</v>
      </c>
    </row>
    <row r="14" s="100" customFormat="1" ht="95" customHeight="1" spans="1:9">
      <c r="A14" s="121">
        <v>1</v>
      </c>
      <c r="B14" s="122" t="s">
        <v>38</v>
      </c>
      <c r="C14" s="123" t="s">
        <v>39</v>
      </c>
      <c r="D14" s="123" t="s">
        <v>40</v>
      </c>
      <c r="E14" s="124">
        <v>0.6</v>
      </c>
      <c r="F14" s="123" t="s">
        <v>41</v>
      </c>
      <c r="G14" s="122" t="s">
        <v>42</v>
      </c>
    </row>
    <row r="15" s="100" customFormat="1" ht="54" customHeight="1" spans="1:9">
      <c r="A15" s="121">
        <v>2</v>
      </c>
      <c r="B15" s="122" t="s">
        <v>38</v>
      </c>
      <c r="C15" s="123" t="s">
        <v>39</v>
      </c>
      <c r="D15" s="123" t="s">
        <v>43</v>
      </c>
      <c r="E15" s="124">
        <v>1</v>
      </c>
      <c r="F15" s="123" t="s">
        <v>41</v>
      </c>
      <c r="G15" s="122" t="s">
        <v>44</v>
      </c>
    </row>
    <row r="16" s="101" customFormat="1" ht="57" customHeight="1" spans="1:9">
      <c r="A16" s="121">
        <v>3</v>
      </c>
      <c r="B16" s="122" t="s">
        <v>45</v>
      </c>
      <c r="C16" s="123" t="s">
        <v>46</v>
      </c>
      <c r="D16" s="123" t="s">
        <v>47</v>
      </c>
      <c r="E16" s="124">
        <v>1</v>
      </c>
      <c r="F16" s="123" t="s">
        <v>41</v>
      </c>
      <c r="G16" s="125" t="s">
        <v>48</v>
      </c>
    </row>
    <row r="17" s="101" customFormat="1" ht="51" customHeight="1" spans="1:7">
      <c r="A17" s="121">
        <v>4</v>
      </c>
      <c r="B17" s="122"/>
      <c r="C17" s="126"/>
      <c r="D17" s="123"/>
      <c r="E17" s="124"/>
      <c r="F17" s="123"/>
      <c r="G17" s="125"/>
    </row>
  </sheetData>
  <mergeCells count="10">
    <mergeCell ref="A1:G1"/>
    <mergeCell ref="B2:G2"/>
    <mergeCell ref="F3:G3"/>
    <mergeCell ref="F4:G4"/>
    <mergeCell ref="B5:G5"/>
    <mergeCell ref="A6:G6"/>
    <mergeCell ref="B7:G7"/>
    <mergeCell ref="B8:G8"/>
    <mergeCell ref="A9:G9"/>
    <mergeCell ref="A12:G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5"/>
  <sheetViews>
    <sheetView tabSelected="1" zoomScale="85" zoomScaleNormal="85" workbookViewId="0">
      <pane ySplit="1" topLeftCell="A101" activePane="bottomLeft" state="frozen"/>
      <selection/>
      <selection pane="bottomLeft" activeCell="G80" sqref="G80"/>
    </sheetView>
  </sheetViews>
  <sheetFormatPr defaultColWidth="11" defaultRowHeight="15.6"/>
  <cols>
    <col min="1" max="1" width="13.5648148148148" style="2" customWidth="1"/>
    <col min="2" max="2" width="32.5648148148148" style="6" customWidth="1"/>
    <col min="3" max="3" width="60.6666666666667" style="7" customWidth="1"/>
    <col min="4" max="4" width="51.3888888888889" style="6" customWidth="1"/>
    <col min="5" max="5" width="30.2962962962963" style="2" customWidth="1"/>
    <col min="6" max="6" width="15.9351851851852" style="2" customWidth="1"/>
    <col min="7" max="7" width="9.84259259259259" style="2" customWidth="1"/>
    <col min="8" max="8" width="13.3518518518519" style="2" customWidth="1"/>
    <col min="9" max="10" width="9.84259259259259" style="2" customWidth="1"/>
    <col min="11" max="11" width="32.5648148148148" style="2" customWidth="1"/>
    <col min="12" max="12" width="19.4444444444444" style="8" customWidth="1"/>
    <col min="13" max="16384" width="11" style="2"/>
  </cols>
  <sheetData>
    <row r="1" ht="15.5" customHeight="1" spans="1:12">
      <c r="A1" s="9" t="s">
        <v>49</v>
      </c>
      <c r="B1" s="9" t="s">
        <v>50</v>
      </c>
      <c r="C1" s="9" t="s">
        <v>51</v>
      </c>
      <c r="D1" s="9" t="s">
        <v>52</v>
      </c>
      <c r="E1" s="9" t="s">
        <v>53</v>
      </c>
      <c r="F1" s="9"/>
      <c r="G1" s="9" t="s">
        <v>54</v>
      </c>
      <c r="H1" s="9" t="s">
        <v>55</v>
      </c>
      <c r="I1" s="9" t="s">
        <v>3</v>
      </c>
      <c r="J1" s="9" t="s">
        <v>56</v>
      </c>
      <c r="K1" s="9" t="s">
        <v>20</v>
      </c>
      <c r="L1" s="10"/>
    </row>
    <row r="2" s="1" customFormat="1" ht="47.25" customHeight="1" spans="1:12">
      <c r="A2" s="11" t="s">
        <v>57</v>
      </c>
      <c r="B2" s="12" t="s">
        <v>58</v>
      </c>
      <c r="C2" s="13" t="s">
        <v>59</v>
      </c>
      <c r="D2" s="13" t="s">
        <v>60</v>
      </c>
      <c r="E2" s="12" t="s">
        <v>61</v>
      </c>
      <c r="F2" s="11"/>
      <c r="G2" s="11" t="s">
        <v>62</v>
      </c>
      <c r="H2" s="11" t="s">
        <v>63</v>
      </c>
      <c r="I2" s="11" t="s">
        <v>64</v>
      </c>
      <c r="J2" s="14" t="s">
        <v>65</v>
      </c>
      <c r="K2" s="15"/>
    </row>
    <row r="3" s="2" customFormat="1" ht="56" customHeight="1" spans="1:12">
      <c r="A3" s="16" t="s">
        <v>66</v>
      </c>
      <c r="B3" s="17" t="s">
        <v>67</v>
      </c>
      <c r="C3" s="18" t="s">
        <v>68</v>
      </c>
      <c r="D3" s="19" t="s">
        <v>69</v>
      </c>
      <c r="E3" s="20" t="s">
        <v>70</v>
      </c>
      <c r="F3" s="21"/>
      <c r="G3" s="11" t="s">
        <v>62</v>
      </c>
      <c r="H3" s="11"/>
      <c r="I3" s="16"/>
      <c r="J3" s="14" t="s">
        <v>65</v>
      </c>
      <c r="K3" s="16" t="str">
        <f>_xlfn.DISPIMG("ID_A69B751D9488471BAC1EBF081224260E",1)</f>
        <v>=DISPIMG("ID_A69B751D9488471BAC1EBF081224260E",1)</v>
      </c>
    </row>
    <row r="4" s="2" customFormat="1" ht="57" customHeight="1" spans="1:12">
      <c r="A4" s="16" t="s">
        <v>71</v>
      </c>
      <c r="B4" s="22"/>
      <c r="C4" s="18" t="s">
        <v>72</v>
      </c>
      <c r="D4" s="18" t="s">
        <v>73</v>
      </c>
      <c r="E4" s="16" t="s">
        <v>74</v>
      </c>
      <c r="F4" s="11"/>
      <c r="G4" s="11" t="s">
        <v>62</v>
      </c>
      <c r="H4" s="11"/>
      <c r="I4" s="16"/>
      <c r="J4" s="14" t="s">
        <v>65</v>
      </c>
      <c r="K4" s="16" t="str">
        <f>_xlfn.DISPIMG("ID_E49FC58FE036450D8621C21557421CE7",1)</f>
        <v>=DISPIMG("ID_E49FC58FE036450D8621C21557421CE7",1)</v>
      </c>
    </row>
    <row r="5" s="2" customFormat="1" ht="38" customHeight="1" spans="1:12">
      <c r="A5" s="16" t="s">
        <v>75</v>
      </c>
      <c r="B5" s="17" t="s">
        <v>76</v>
      </c>
      <c r="C5" s="18" t="s">
        <v>77</v>
      </c>
      <c r="D5" s="18" t="s">
        <v>78</v>
      </c>
      <c r="E5" s="16"/>
      <c r="F5" s="11"/>
      <c r="G5" s="11" t="s">
        <v>62</v>
      </c>
      <c r="H5" s="11"/>
      <c r="I5" s="16"/>
      <c r="J5" s="16" t="s">
        <v>79</v>
      </c>
      <c r="K5" s="23" t="s">
        <v>80</v>
      </c>
      <c r="L5" s="8"/>
    </row>
    <row r="6" s="2" customFormat="1" ht="41" customHeight="1" spans="1:12">
      <c r="A6" s="16" t="s">
        <v>81</v>
      </c>
      <c r="B6" s="22"/>
      <c r="C6" s="18" t="s">
        <v>82</v>
      </c>
      <c r="D6" s="18" t="s">
        <v>83</v>
      </c>
      <c r="E6" s="16"/>
      <c r="F6" s="11"/>
      <c r="G6" s="11" t="s">
        <v>62</v>
      </c>
      <c r="H6" s="11"/>
      <c r="I6" s="16"/>
      <c r="J6" s="16" t="s">
        <v>79</v>
      </c>
      <c r="K6" s="24" t="s">
        <v>80</v>
      </c>
      <c r="L6" s="8"/>
    </row>
    <row r="7" s="2" customFormat="1" ht="41" customHeight="1" spans="1:12">
      <c r="A7" s="16" t="s">
        <v>84</v>
      </c>
      <c r="B7" s="17" t="s">
        <v>45</v>
      </c>
      <c r="C7" s="18" t="s">
        <v>85</v>
      </c>
      <c r="D7" s="18" t="s">
        <v>86</v>
      </c>
      <c r="E7" s="16" t="s">
        <v>87</v>
      </c>
      <c r="F7" s="11"/>
      <c r="G7" s="11" t="s">
        <v>62</v>
      </c>
      <c r="H7" s="11"/>
      <c r="I7" s="16"/>
      <c r="J7" s="14" t="s">
        <v>65</v>
      </c>
      <c r="K7" s="16" t="str">
        <f>_xlfn.DISPIMG("ID_47E791AD5E024EE8AC03DC4DABA75F17",1)</f>
        <v>=DISPIMG("ID_47E791AD5E024EE8AC03DC4DABA75F17",1)</v>
      </c>
    </row>
    <row r="8" s="2" customFormat="1" ht="36" customHeight="1" spans="1:12">
      <c r="A8" s="16" t="s">
        <v>47</v>
      </c>
      <c r="B8" s="22"/>
      <c r="C8" s="18" t="s">
        <v>88</v>
      </c>
      <c r="D8" s="18" t="s">
        <v>89</v>
      </c>
      <c r="E8" s="16"/>
      <c r="F8" s="11"/>
      <c r="G8" s="11" t="s">
        <v>62</v>
      </c>
      <c r="H8" s="11"/>
      <c r="I8" s="16"/>
      <c r="J8" s="14" t="s">
        <v>65</v>
      </c>
      <c r="K8" s="16"/>
      <c r="L8" s="8" t="s">
        <v>65</v>
      </c>
    </row>
    <row r="9" s="2" customFormat="1" ht="36" customHeight="1" spans="1:12">
      <c r="A9" s="16" t="s">
        <v>90</v>
      </c>
      <c r="B9" s="17" t="s">
        <v>91</v>
      </c>
      <c r="C9" s="18" t="s">
        <v>92</v>
      </c>
      <c r="D9" s="18" t="s">
        <v>93</v>
      </c>
      <c r="E9" s="16"/>
      <c r="F9" s="11"/>
      <c r="G9" s="11" t="s">
        <v>62</v>
      </c>
      <c r="H9" s="11"/>
      <c r="I9" s="16"/>
      <c r="J9" s="16" t="s">
        <v>65</v>
      </c>
      <c r="K9" s="25" t="s">
        <v>80</v>
      </c>
      <c r="L9" s="8"/>
    </row>
    <row r="10" s="2" customFormat="1" ht="63" customHeight="1" spans="1:12">
      <c r="A10" s="16" t="s">
        <v>94</v>
      </c>
      <c r="B10" s="22"/>
      <c r="C10" s="18" t="s">
        <v>95</v>
      </c>
      <c r="D10" s="18" t="s">
        <v>96</v>
      </c>
      <c r="E10" s="16"/>
      <c r="F10" s="11"/>
      <c r="G10" s="11" t="s">
        <v>62</v>
      </c>
      <c r="H10" s="11"/>
      <c r="I10" s="16"/>
      <c r="J10" s="16" t="s">
        <v>65</v>
      </c>
      <c r="K10" s="24" t="s">
        <v>80</v>
      </c>
      <c r="L10" s="8"/>
    </row>
    <row r="11" s="2" customFormat="1" ht="63" customHeight="1" spans="1:12">
      <c r="A11" s="16" t="s">
        <v>97</v>
      </c>
      <c r="B11" s="16" t="s">
        <v>98</v>
      </c>
      <c r="C11" s="18" t="s">
        <v>99</v>
      </c>
      <c r="D11" s="19" t="s">
        <v>100</v>
      </c>
      <c r="E11" s="16" t="s">
        <v>101</v>
      </c>
      <c r="F11" s="11"/>
      <c r="G11" s="11" t="s">
        <v>62</v>
      </c>
      <c r="H11" s="11"/>
      <c r="I11" s="16"/>
      <c r="J11" s="26" t="s">
        <v>65</v>
      </c>
      <c r="K11" s="16" t="str">
        <f>_xlfn.DISPIMG("ID_803DF7A35B584635B88CFFE61EB232E8",1)</f>
        <v>=DISPIMG("ID_803DF7A35B584635B88CFFE61EB232E8",1)</v>
      </c>
    </row>
    <row r="12" s="2" customFormat="1" ht="47.4" spans="1:12">
      <c r="A12" s="16" t="s">
        <v>102</v>
      </c>
      <c r="B12" s="27" t="s">
        <v>103</v>
      </c>
      <c r="C12" s="19" t="s">
        <v>104</v>
      </c>
      <c r="D12" s="28" t="s">
        <v>105</v>
      </c>
      <c r="E12" s="16"/>
      <c r="F12" s="11"/>
      <c r="G12" s="11" t="s">
        <v>62</v>
      </c>
      <c r="H12" s="11"/>
      <c r="I12" s="16"/>
      <c r="J12" s="16" t="s">
        <v>79</v>
      </c>
      <c r="K12" s="23" t="s">
        <v>106</v>
      </c>
      <c r="L12" s="8" t="s">
        <v>107</v>
      </c>
    </row>
    <row r="13" s="2" customFormat="1" ht="40" customHeight="1" spans="1:12">
      <c r="A13" s="16" t="s">
        <v>108</v>
      </c>
      <c r="B13" s="29" t="s">
        <v>109</v>
      </c>
      <c r="C13" s="30" t="s">
        <v>110</v>
      </c>
      <c r="D13" s="31" t="s">
        <v>111</v>
      </c>
      <c r="E13" s="16"/>
      <c r="F13" s="11"/>
      <c r="G13" s="11" t="s">
        <v>112</v>
      </c>
      <c r="H13" s="11"/>
      <c r="I13" s="16"/>
      <c r="J13" s="16" t="s">
        <v>79</v>
      </c>
      <c r="K13" s="23" t="s">
        <v>106</v>
      </c>
      <c r="L13" s="8"/>
    </row>
    <row r="14" s="2" customFormat="1" ht="42" customHeight="1" spans="1:12">
      <c r="A14" s="16" t="s">
        <v>113</v>
      </c>
      <c r="B14" s="32" t="s">
        <v>114</v>
      </c>
      <c r="C14" s="30" t="s">
        <v>115</v>
      </c>
      <c r="D14" s="31" t="s">
        <v>116</v>
      </c>
      <c r="E14" s="16"/>
      <c r="F14" s="11"/>
      <c r="G14" s="11" t="s">
        <v>112</v>
      </c>
      <c r="H14" s="11"/>
      <c r="I14" s="16"/>
      <c r="J14" s="16" t="s">
        <v>79</v>
      </c>
      <c r="K14" s="23" t="s">
        <v>106</v>
      </c>
      <c r="L14" s="8"/>
    </row>
    <row r="15" s="2" customFormat="1" ht="34" customHeight="1" spans="1:12">
      <c r="A15" s="16" t="s">
        <v>117</v>
      </c>
      <c r="B15" s="16" t="s">
        <v>118</v>
      </c>
      <c r="C15" s="33" t="s">
        <v>119</v>
      </c>
      <c r="D15" s="28" t="s">
        <v>120</v>
      </c>
      <c r="E15" s="16"/>
      <c r="F15" s="11"/>
      <c r="G15" s="11" t="s">
        <v>62</v>
      </c>
      <c r="H15" s="11"/>
      <c r="I15" s="16"/>
      <c r="J15" s="16" t="s">
        <v>79</v>
      </c>
      <c r="K15" s="23" t="s">
        <v>106</v>
      </c>
      <c r="L15" s="8" t="s">
        <v>121</v>
      </c>
    </row>
    <row r="16" s="2" customFormat="1" ht="93.6" spans="1:12">
      <c r="A16" s="16" t="s">
        <v>122</v>
      </c>
      <c r="B16" s="16" t="s">
        <v>123</v>
      </c>
      <c r="C16" s="18" t="s">
        <v>124</v>
      </c>
      <c r="D16" s="18" t="s">
        <v>125</v>
      </c>
      <c r="E16" s="16"/>
      <c r="F16" s="11"/>
      <c r="G16" s="11" t="s">
        <v>62</v>
      </c>
      <c r="H16" s="11"/>
      <c r="I16" s="16"/>
      <c r="J16" s="16" t="s">
        <v>79</v>
      </c>
      <c r="K16" s="23" t="s">
        <v>106</v>
      </c>
      <c r="L16" s="34" t="s">
        <v>126</v>
      </c>
    </row>
    <row r="17" s="2" customFormat="1" ht="69" customHeight="1" spans="1:12">
      <c r="A17" s="16" t="s">
        <v>127</v>
      </c>
      <c r="B17" s="16" t="s">
        <v>128</v>
      </c>
      <c r="C17" s="19" t="s">
        <v>129</v>
      </c>
      <c r="D17" s="19" t="s">
        <v>130</v>
      </c>
      <c r="E17" s="16"/>
      <c r="F17" s="11"/>
      <c r="G17" s="11" t="s">
        <v>62</v>
      </c>
      <c r="H17" s="11"/>
      <c r="I17" s="16"/>
      <c r="J17" s="16" t="s">
        <v>79</v>
      </c>
      <c r="K17" s="24" t="s">
        <v>106</v>
      </c>
      <c r="L17" s="8"/>
    </row>
    <row r="18" s="2" customFormat="1" ht="30" customHeight="1" spans="1:12">
      <c r="A18" s="35" t="s">
        <v>131</v>
      </c>
      <c r="B18" s="35" t="s">
        <v>132</v>
      </c>
      <c r="C18" s="36" t="s">
        <v>133</v>
      </c>
      <c r="D18" s="36" t="s">
        <v>134</v>
      </c>
      <c r="E18" s="16"/>
      <c r="F18" s="11"/>
      <c r="G18" s="11" t="s">
        <v>112</v>
      </c>
      <c r="H18" s="11"/>
      <c r="I18" s="16"/>
      <c r="J18" s="16" t="s">
        <v>135</v>
      </c>
      <c r="K18" s="37" t="s">
        <v>136</v>
      </c>
      <c r="L18" s="8"/>
    </row>
    <row r="19" s="2" customFormat="1" ht="30" customHeight="1" spans="1:12">
      <c r="A19" s="35" t="s">
        <v>137</v>
      </c>
      <c r="B19" s="35" t="s">
        <v>138</v>
      </c>
      <c r="C19" s="36" t="s">
        <v>139</v>
      </c>
      <c r="D19" s="36" t="s">
        <v>140</v>
      </c>
      <c r="E19" s="16"/>
      <c r="F19" s="11"/>
      <c r="G19" s="11" t="s">
        <v>112</v>
      </c>
      <c r="H19" s="11"/>
      <c r="I19" s="16"/>
      <c r="J19" s="16" t="s">
        <v>135</v>
      </c>
      <c r="K19" s="38"/>
      <c r="L19" s="8"/>
    </row>
    <row r="20" s="2" customFormat="1" ht="30" customHeight="1" spans="1:12">
      <c r="A20" s="35" t="s">
        <v>141</v>
      </c>
      <c r="B20" s="35" t="s">
        <v>142</v>
      </c>
      <c r="C20" s="36" t="s">
        <v>143</v>
      </c>
      <c r="D20" s="36" t="s">
        <v>140</v>
      </c>
      <c r="E20" s="16"/>
      <c r="F20" s="11"/>
      <c r="G20" s="11" t="s">
        <v>112</v>
      </c>
      <c r="H20" s="11"/>
      <c r="I20" s="16"/>
      <c r="J20" s="16" t="s">
        <v>135</v>
      </c>
      <c r="K20" s="38"/>
      <c r="L20" s="8"/>
    </row>
    <row r="21" s="2" customFormat="1" ht="30" customHeight="1" spans="1:12">
      <c r="A21" s="35" t="s">
        <v>144</v>
      </c>
      <c r="B21" s="35" t="s">
        <v>145</v>
      </c>
      <c r="C21" s="36" t="s">
        <v>146</v>
      </c>
      <c r="D21" s="36" t="s">
        <v>140</v>
      </c>
      <c r="E21" s="16"/>
      <c r="F21" s="11"/>
      <c r="G21" s="11" t="s">
        <v>112</v>
      </c>
      <c r="H21" s="11"/>
      <c r="I21" s="16"/>
      <c r="J21" s="16" t="s">
        <v>135</v>
      </c>
      <c r="K21" s="38"/>
      <c r="L21" s="8"/>
    </row>
    <row r="22" s="2" customFormat="1" ht="30" customHeight="1" spans="1:12">
      <c r="A22" s="35" t="s">
        <v>147</v>
      </c>
      <c r="B22" s="35" t="s">
        <v>148</v>
      </c>
      <c r="C22" s="36" t="s">
        <v>149</v>
      </c>
      <c r="D22" s="36" t="s">
        <v>150</v>
      </c>
      <c r="E22" s="16"/>
      <c r="F22" s="11"/>
      <c r="G22" s="11" t="s">
        <v>112</v>
      </c>
      <c r="H22" s="11"/>
      <c r="I22" s="16"/>
      <c r="J22" s="16" t="s">
        <v>135</v>
      </c>
      <c r="K22" s="38"/>
      <c r="L22" s="8"/>
    </row>
    <row r="23" s="2" customFormat="1" ht="53" customHeight="1" spans="1:12">
      <c r="A23" s="35" t="s">
        <v>151</v>
      </c>
      <c r="B23" s="35" t="s">
        <v>98</v>
      </c>
      <c r="C23" s="36" t="s">
        <v>152</v>
      </c>
      <c r="D23" s="36" t="s">
        <v>100</v>
      </c>
      <c r="E23" s="16"/>
      <c r="F23" s="11"/>
      <c r="G23" s="11" t="s">
        <v>112</v>
      </c>
      <c r="H23" s="11"/>
      <c r="I23" s="16"/>
      <c r="J23" s="16" t="s">
        <v>135</v>
      </c>
      <c r="K23" s="38"/>
      <c r="L23" s="8"/>
    </row>
    <row r="24" s="2" customFormat="1" ht="45" customHeight="1" spans="1:12">
      <c r="A24" s="39" t="s">
        <v>153</v>
      </c>
      <c r="B24" s="40" t="s">
        <v>154</v>
      </c>
      <c r="C24" s="41" t="s">
        <v>155</v>
      </c>
      <c r="D24" s="41" t="s">
        <v>156</v>
      </c>
      <c r="E24" s="16"/>
      <c r="F24" s="11"/>
      <c r="G24" s="11" t="s">
        <v>112</v>
      </c>
      <c r="H24" s="11"/>
      <c r="I24" s="16"/>
      <c r="J24" s="16" t="s">
        <v>135</v>
      </c>
      <c r="K24" s="38"/>
      <c r="L24" s="8"/>
    </row>
    <row r="25" s="2" customFormat="1" ht="45" customHeight="1" spans="1:12">
      <c r="A25" s="39" t="s">
        <v>157</v>
      </c>
      <c r="B25" s="42"/>
      <c r="C25" s="41" t="s">
        <v>158</v>
      </c>
      <c r="D25" s="41" t="s">
        <v>156</v>
      </c>
      <c r="E25" s="16"/>
      <c r="F25" s="11"/>
      <c r="G25" s="11" t="s">
        <v>112</v>
      </c>
      <c r="H25" s="11"/>
      <c r="I25" s="16"/>
      <c r="J25" s="16" t="s">
        <v>135</v>
      </c>
      <c r="K25" s="38"/>
      <c r="L25" s="8"/>
    </row>
    <row r="26" s="2" customFormat="1" ht="45" customHeight="1" spans="1:12">
      <c r="A26" s="39" t="s">
        <v>159</v>
      </c>
      <c r="B26" s="43"/>
      <c r="C26" s="41" t="s">
        <v>160</v>
      </c>
      <c r="D26" s="41" t="s">
        <v>156</v>
      </c>
      <c r="E26" s="16"/>
      <c r="F26" s="11"/>
      <c r="G26" s="11" t="s">
        <v>112</v>
      </c>
      <c r="H26" s="11"/>
      <c r="I26" s="16"/>
      <c r="J26" s="16" t="s">
        <v>135</v>
      </c>
      <c r="K26" s="44"/>
      <c r="L26" s="8"/>
    </row>
    <row r="27" s="2" customFormat="1" ht="45" customHeight="1" spans="1:12">
      <c r="A27" s="16" t="s">
        <v>161</v>
      </c>
      <c r="B27" s="16" t="s">
        <v>162</v>
      </c>
      <c r="C27" s="19" t="s">
        <v>163</v>
      </c>
      <c r="D27" s="19" t="s">
        <v>164</v>
      </c>
      <c r="E27" s="16"/>
      <c r="F27" s="11"/>
      <c r="G27" s="11" t="s">
        <v>62</v>
      </c>
      <c r="H27" s="11"/>
      <c r="I27" s="16"/>
      <c r="J27" s="16" t="s">
        <v>79</v>
      </c>
      <c r="K27" s="24" t="s">
        <v>106</v>
      </c>
      <c r="L27" s="8" t="s">
        <v>165</v>
      </c>
    </row>
    <row r="28" s="2" customFormat="1" ht="45" customHeight="1" spans="1:12">
      <c r="A28" s="16" t="s">
        <v>166</v>
      </c>
      <c r="B28" s="16" t="s">
        <v>167</v>
      </c>
      <c r="C28" s="19" t="s">
        <v>168</v>
      </c>
      <c r="D28" s="19" t="s">
        <v>169</v>
      </c>
      <c r="E28" s="16"/>
      <c r="F28" s="11"/>
      <c r="G28" s="11" t="s">
        <v>62</v>
      </c>
      <c r="H28" s="11"/>
      <c r="I28" s="16"/>
      <c r="J28" s="16" t="s">
        <v>79</v>
      </c>
      <c r="K28" s="24"/>
      <c r="L28" s="8"/>
    </row>
    <row r="29" s="2" customFormat="1" ht="45" customHeight="1" spans="1:12">
      <c r="A29" s="16" t="s">
        <v>170</v>
      </c>
      <c r="B29" s="16" t="s">
        <v>171</v>
      </c>
      <c r="C29" s="19" t="s">
        <v>172</v>
      </c>
      <c r="D29" s="19" t="s">
        <v>173</v>
      </c>
      <c r="E29" s="16"/>
      <c r="F29" s="11"/>
      <c r="G29" s="11" t="s">
        <v>62</v>
      </c>
      <c r="H29" s="11"/>
      <c r="I29" s="16"/>
      <c r="J29" s="16" t="s">
        <v>79</v>
      </c>
      <c r="K29" s="24"/>
      <c r="L29" s="8"/>
    </row>
    <row r="30" s="2" customFormat="1" ht="45" customHeight="1" spans="1:12">
      <c r="A30" s="16" t="s">
        <v>174</v>
      </c>
      <c r="B30" s="16" t="s">
        <v>175</v>
      </c>
      <c r="C30" s="19" t="s">
        <v>176</v>
      </c>
      <c r="D30" s="19" t="s">
        <v>177</v>
      </c>
      <c r="E30" s="16"/>
      <c r="F30" s="11"/>
      <c r="G30" s="11" t="s">
        <v>62</v>
      </c>
      <c r="H30" s="11"/>
      <c r="I30" s="16"/>
      <c r="J30" s="16" t="s">
        <v>79</v>
      </c>
      <c r="K30" s="24"/>
      <c r="L30" s="8"/>
    </row>
    <row r="31" s="2" customFormat="1" ht="54" customHeight="1" spans="1:12">
      <c r="A31" s="16" t="s">
        <v>178</v>
      </c>
      <c r="B31" s="16" t="s">
        <v>179</v>
      </c>
      <c r="C31" s="19" t="s">
        <v>180</v>
      </c>
      <c r="D31" s="19" t="s">
        <v>181</v>
      </c>
      <c r="E31" s="16"/>
      <c r="F31" s="11"/>
      <c r="G31" s="11" t="s">
        <v>62</v>
      </c>
      <c r="H31" s="11"/>
      <c r="I31" s="16"/>
      <c r="J31" s="16" t="s">
        <v>79</v>
      </c>
      <c r="K31" s="24"/>
      <c r="L31" s="8" t="s">
        <v>182</v>
      </c>
    </row>
    <row r="32" s="3" customFormat="1" ht="58" customHeight="1" spans="1:12">
      <c r="A32" s="45" t="s">
        <v>183</v>
      </c>
      <c r="B32" s="46" t="s">
        <v>184</v>
      </c>
      <c r="C32" s="47" t="s">
        <v>185</v>
      </c>
      <c r="D32" s="47" t="s">
        <v>186</v>
      </c>
      <c r="E32" s="45" t="str">
        <f>_xlfn.DISPIMG("ID_7DA37A171AA1431F8C3F5EDDCBAB1E73",1)</f>
        <v>=DISPIMG("ID_7DA37A171AA1431F8C3F5EDDCBAB1E73",1)</v>
      </c>
      <c r="F32" s="48"/>
      <c r="G32" s="48" t="s">
        <v>62</v>
      </c>
      <c r="H32" s="48"/>
      <c r="I32" s="45"/>
      <c r="J32" s="49" t="s">
        <v>65</v>
      </c>
      <c r="K32" s="45" t="s">
        <v>187</v>
      </c>
    </row>
    <row r="33" s="2" customFormat="1" ht="85" customHeight="1" spans="1:12">
      <c r="A33" s="16" t="s">
        <v>188</v>
      </c>
      <c r="B33" s="16" t="s">
        <v>189</v>
      </c>
      <c r="C33" s="19" t="s">
        <v>190</v>
      </c>
      <c r="D33" s="19" t="s">
        <v>191</v>
      </c>
      <c r="E33" s="16" t="str">
        <f>_xlfn.DISPIMG("ID_B8EA3F0B6DBC48C4A436855AA8DA1FF2",1)</f>
        <v>=DISPIMG("ID_B8EA3F0B6DBC48C4A436855AA8DA1FF2",1)</v>
      </c>
      <c r="F33" s="11"/>
      <c r="G33" s="11" t="s">
        <v>62</v>
      </c>
      <c r="H33" s="11"/>
      <c r="I33" s="16"/>
      <c r="J33" s="14" t="s">
        <v>65</v>
      </c>
      <c r="K33" s="50"/>
    </row>
    <row r="34" s="2" customFormat="1" ht="79" customHeight="1" spans="1:12">
      <c r="A34" s="16" t="s">
        <v>192</v>
      </c>
      <c r="B34" s="29" t="s">
        <v>193</v>
      </c>
      <c r="C34" s="18" t="s">
        <v>194</v>
      </c>
      <c r="D34" s="19" t="s">
        <v>195</v>
      </c>
      <c r="E34" s="16" t="str">
        <f>_xlfn.DISPIMG("ID_6440F687CF644873A28C229E72E464E8",1)</f>
        <v>=DISPIMG("ID_6440F687CF644873A28C229E72E464E8",1)</v>
      </c>
      <c r="F34" s="11"/>
      <c r="G34" s="11" t="s">
        <v>62</v>
      </c>
      <c r="H34" s="11"/>
      <c r="I34" s="16"/>
      <c r="J34" s="14" t="s">
        <v>65</v>
      </c>
      <c r="K34" s="16"/>
    </row>
    <row r="35" s="2" customFormat="1" ht="92" customHeight="1" spans="1:12">
      <c r="A35" s="16" t="s">
        <v>196</v>
      </c>
      <c r="B35" s="51" t="s">
        <v>197</v>
      </c>
      <c r="C35" s="19" t="s">
        <v>198</v>
      </c>
      <c r="D35" s="19" t="s">
        <v>199</v>
      </c>
      <c r="E35" s="16" t="str">
        <f>_xlfn.DISPIMG("ID_DF0035288E8E40FE9F96AB736BA035F7",1)</f>
        <v>=DISPIMG("ID_DF0035288E8E40FE9F96AB736BA035F7",1)</v>
      </c>
      <c r="F35" s="11"/>
      <c r="G35" s="11" t="s">
        <v>200</v>
      </c>
      <c r="H35" s="11"/>
      <c r="I35" s="16"/>
      <c r="J35" s="14" t="s">
        <v>65</v>
      </c>
      <c r="K35" s="16"/>
    </row>
    <row r="36" s="3" customFormat="1" ht="58" customHeight="1" spans="1:12">
      <c r="A36" s="45" t="s">
        <v>201</v>
      </c>
      <c r="B36" s="52"/>
      <c r="C36" s="53" t="s">
        <v>202</v>
      </c>
      <c r="D36" s="53" t="s">
        <v>203</v>
      </c>
      <c r="E36" s="45" t="s">
        <v>204</v>
      </c>
      <c r="F36" s="48"/>
      <c r="G36" s="48" t="s">
        <v>200</v>
      </c>
      <c r="H36" s="48"/>
      <c r="I36" s="45"/>
      <c r="J36" s="45" t="s">
        <v>79</v>
      </c>
      <c r="K36" s="54" t="s">
        <v>205</v>
      </c>
      <c r="L36" s="55"/>
    </row>
    <row r="37" s="3" customFormat="1" ht="58" customHeight="1" spans="1:12">
      <c r="A37" s="45" t="s">
        <v>206</v>
      </c>
      <c r="B37" s="52"/>
      <c r="C37" s="53" t="s">
        <v>207</v>
      </c>
      <c r="D37" s="53" t="s">
        <v>208</v>
      </c>
      <c r="E37" s="45" t="s">
        <v>204</v>
      </c>
      <c r="F37" s="48"/>
      <c r="G37" s="48" t="s">
        <v>200</v>
      </c>
      <c r="H37" s="48"/>
      <c r="I37" s="45"/>
      <c r="J37" s="45" t="s">
        <v>79</v>
      </c>
      <c r="K37" s="54" t="s">
        <v>205</v>
      </c>
      <c r="L37" s="55"/>
    </row>
    <row r="38" s="3" customFormat="1" ht="58" customHeight="1" spans="1:12">
      <c r="A38" s="45" t="s">
        <v>209</v>
      </c>
      <c r="B38" s="52"/>
      <c r="C38" s="53" t="s">
        <v>210</v>
      </c>
      <c r="D38" s="53" t="s">
        <v>211</v>
      </c>
      <c r="E38" s="45" t="s">
        <v>204</v>
      </c>
      <c r="F38" s="48"/>
      <c r="G38" s="48" t="s">
        <v>200</v>
      </c>
      <c r="H38" s="48"/>
      <c r="I38" s="45"/>
      <c r="J38" s="45" t="s">
        <v>79</v>
      </c>
      <c r="K38" s="54" t="s">
        <v>205</v>
      </c>
      <c r="L38" s="55"/>
    </row>
    <row r="39" s="2" customFormat="1" ht="58" customHeight="1" spans="1:12">
      <c r="A39" s="16" t="s">
        <v>212</v>
      </c>
      <c r="B39" s="56"/>
      <c r="C39" s="19" t="s">
        <v>213</v>
      </c>
      <c r="D39" s="19" t="s">
        <v>214</v>
      </c>
      <c r="E39" s="16" t="str">
        <f>_xlfn.DISPIMG("ID_07E29E7D85314078A1A7FC0CA7DC5477",1)</f>
        <v>=DISPIMG("ID_07E29E7D85314078A1A7FC0CA7DC5477",1)</v>
      </c>
      <c r="F39" s="11"/>
      <c r="G39" s="11" t="s">
        <v>200</v>
      </c>
      <c r="H39" s="11"/>
      <c r="I39" s="16"/>
      <c r="J39" s="14" t="s">
        <v>65</v>
      </c>
      <c r="K39" s="16"/>
    </row>
    <row r="40" s="2" customFormat="1" ht="58" customHeight="1" spans="1:12">
      <c r="A40" s="16" t="s">
        <v>215</v>
      </c>
      <c r="B40" s="56"/>
      <c r="C40" s="19" t="s">
        <v>216</v>
      </c>
      <c r="D40" s="19" t="s">
        <v>217</v>
      </c>
      <c r="E40" s="16" t="str">
        <f>_xlfn.DISPIMG("ID_89F6419550A84966872CE2D645F17700",1)</f>
        <v>=DISPIMG("ID_89F6419550A84966872CE2D645F17700",1)</v>
      </c>
      <c r="F40" s="11"/>
      <c r="G40" s="11" t="s">
        <v>200</v>
      </c>
      <c r="H40" s="11"/>
      <c r="I40" s="16"/>
      <c r="J40" s="14" t="s">
        <v>65</v>
      </c>
      <c r="K40" s="16"/>
    </row>
    <row r="41" s="2" customFormat="1" ht="58" customHeight="1" spans="1:12">
      <c r="A41" s="16" t="s">
        <v>218</v>
      </c>
      <c r="B41" s="57"/>
      <c r="C41" s="19" t="s">
        <v>219</v>
      </c>
      <c r="D41" s="19" t="s">
        <v>220</v>
      </c>
      <c r="E41" s="16" t="str">
        <f>_xlfn.DISPIMG("ID_234557AFFD0E4C29AF818EA6220516B9",1)</f>
        <v>=DISPIMG("ID_234557AFFD0E4C29AF818EA6220516B9",1)</v>
      </c>
      <c r="F41" s="11"/>
      <c r="G41" s="11" t="s">
        <v>200</v>
      </c>
      <c r="H41" s="11"/>
      <c r="I41" s="16"/>
      <c r="J41" s="14" t="s">
        <v>65</v>
      </c>
      <c r="K41" s="16"/>
    </row>
    <row r="42" s="2" customFormat="1" ht="58" customHeight="1" spans="1:12">
      <c r="A42" s="16" t="s">
        <v>221</v>
      </c>
      <c r="B42" s="16" t="s">
        <v>222</v>
      </c>
      <c r="C42" s="19" t="s">
        <v>223</v>
      </c>
      <c r="D42" s="18" t="s">
        <v>224</v>
      </c>
      <c r="E42" s="16" t="str">
        <f>_xlfn.DISPIMG("ID_D181CAD95A39406195AAD2EB6CC2348C",1)</f>
        <v>=DISPIMG("ID_D181CAD95A39406195AAD2EB6CC2348C",1)</v>
      </c>
      <c r="F42" s="11"/>
      <c r="G42" s="11" t="s">
        <v>62</v>
      </c>
      <c r="H42" s="11"/>
      <c r="I42" s="16"/>
      <c r="J42" s="14" t="s">
        <v>65</v>
      </c>
      <c r="K42" s="16"/>
    </row>
    <row r="43" s="2" customFormat="1" ht="61" customHeight="1" spans="1:12">
      <c r="A43" s="16" t="s">
        <v>225</v>
      </c>
      <c r="B43" s="29" t="s">
        <v>226</v>
      </c>
      <c r="C43" s="18" t="s">
        <v>227</v>
      </c>
      <c r="D43" s="18" t="s">
        <v>228</v>
      </c>
      <c r="E43" s="16" t="str">
        <f>_xlfn.DISPIMG("ID_A251671AEC174CACBBF4BC3A779B350A",1)</f>
        <v>=DISPIMG("ID_A251671AEC174CACBBF4BC3A779B350A",1)</v>
      </c>
      <c r="F43" s="11"/>
      <c r="G43" s="48" t="s">
        <v>200</v>
      </c>
      <c r="H43" s="11"/>
      <c r="I43" s="16"/>
      <c r="J43" s="14" t="s">
        <v>65</v>
      </c>
      <c r="K43" s="16"/>
    </row>
    <row r="44" s="2" customFormat="1" ht="61" customHeight="1" spans="1:12">
      <c r="A44" s="16" t="s">
        <v>229</v>
      </c>
      <c r="B44" s="29" t="s">
        <v>230</v>
      </c>
      <c r="C44" s="18" t="s">
        <v>231</v>
      </c>
      <c r="D44" s="18" t="s">
        <v>232</v>
      </c>
      <c r="E44" s="16" t="str">
        <f>_xlfn.DISPIMG("ID_13E7DDD4DD0B47488CFA7236EB0796EE",1)</f>
        <v>=DISPIMG("ID_13E7DDD4DD0B47488CFA7236EB0796EE",1)</v>
      </c>
      <c r="F44" s="11"/>
      <c r="G44" s="11" t="s">
        <v>62</v>
      </c>
      <c r="H44" s="11"/>
      <c r="I44" s="16"/>
      <c r="J44" s="14" t="s">
        <v>65</v>
      </c>
      <c r="K44" s="16"/>
    </row>
    <row r="45" s="2" customFormat="1" ht="80" customHeight="1" spans="1:12">
      <c r="A45" s="16" t="s">
        <v>233</v>
      </c>
      <c r="B45" s="17" t="s">
        <v>234</v>
      </c>
      <c r="C45" s="58" t="s">
        <v>235</v>
      </c>
      <c r="D45" s="18" t="s">
        <v>236</v>
      </c>
      <c r="E45" s="59" t="str">
        <f>_xlfn.DISPIMG("ID_1ED423E8321A4C99BADCEFA75ED4587F",1)</f>
        <v>=DISPIMG("ID_1ED423E8321A4C99BADCEFA75ED4587F",1)</v>
      </c>
      <c r="F45" s="11"/>
      <c r="G45" s="11" t="s">
        <v>62</v>
      </c>
      <c r="H45" s="11"/>
      <c r="I45" s="16"/>
      <c r="J45" s="14" t="s">
        <v>65</v>
      </c>
      <c r="K45" s="50" t="s">
        <v>237</v>
      </c>
    </row>
    <row r="46" s="2" customFormat="1" ht="52" customHeight="1" spans="1:12">
      <c r="A46" s="16" t="s">
        <v>238</v>
      </c>
      <c r="B46" s="60"/>
      <c r="C46" s="61" t="s">
        <v>239</v>
      </c>
      <c r="D46" s="19" t="s">
        <v>240</v>
      </c>
      <c r="E46" s="16" t="str">
        <f>_xlfn.DISPIMG("ID_CBD5C49D19044A11964247EE684460B1",1)</f>
        <v>=DISPIMG("ID_CBD5C49D19044A11964247EE684460B1",1)</v>
      </c>
      <c r="F46" s="11"/>
      <c r="G46" s="11" t="s">
        <v>62</v>
      </c>
      <c r="H46" s="11"/>
      <c r="I46" s="16"/>
      <c r="J46" s="14" t="s">
        <v>65</v>
      </c>
      <c r="K46" s="16"/>
    </row>
    <row r="47" s="2" customFormat="1" ht="65" customHeight="1" spans="1:12">
      <c r="A47" s="16" t="s">
        <v>241</v>
      </c>
      <c r="B47" s="60"/>
      <c r="C47" s="61" t="s">
        <v>242</v>
      </c>
      <c r="D47" s="19" t="s">
        <v>243</v>
      </c>
      <c r="E47" s="16" t="str">
        <f>_xlfn.DISPIMG("ID_7CA1C5EB07C5449887527F99F8EA9057",1)</f>
        <v>=DISPIMG("ID_7CA1C5EB07C5449887527F99F8EA9057",1)</v>
      </c>
      <c r="F47" s="11"/>
      <c r="G47" s="11" t="s">
        <v>62</v>
      </c>
      <c r="H47" s="11"/>
      <c r="I47" s="16"/>
      <c r="J47" s="14" t="s">
        <v>65</v>
      </c>
      <c r="K47" s="16"/>
    </row>
    <row r="48" s="2" customFormat="1" ht="76" customHeight="1" spans="1:12">
      <c r="A48" s="16" t="s">
        <v>244</v>
      </c>
      <c r="B48" s="60"/>
      <c r="C48" s="62" t="s">
        <v>245</v>
      </c>
      <c r="D48" s="19" t="s">
        <v>246</v>
      </c>
      <c r="E48" s="16" t="str">
        <f>_xlfn.DISPIMG("ID_59423941BFFA4882BD60024463B44CB5",1)</f>
        <v>=DISPIMG("ID_59423941BFFA4882BD60024463B44CB5",1)</v>
      </c>
      <c r="F48" s="11"/>
      <c r="G48" s="11" t="s">
        <v>62</v>
      </c>
      <c r="H48" s="11"/>
      <c r="I48" s="16"/>
      <c r="J48" s="14" t="s">
        <v>65</v>
      </c>
      <c r="K48" s="16"/>
    </row>
    <row r="49" s="2" customFormat="1" ht="59" customHeight="1" spans="1:12">
      <c r="A49" s="16" t="s">
        <v>247</v>
      </c>
      <c r="B49" s="60"/>
      <c r="C49" s="61" t="s">
        <v>248</v>
      </c>
      <c r="D49" s="19" t="s">
        <v>249</v>
      </c>
      <c r="E49" s="16" t="str">
        <f>_xlfn.DISPIMG("ID_BD207B0C1CD74420B1903A9469074595",1)</f>
        <v>=DISPIMG("ID_BD207B0C1CD74420B1903A9469074595",1)</v>
      </c>
      <c r="F49" s="11"/>
      <c r="G49" s="11" t="s">
        <v>62</v>
      </c>
      <c r="H49" s="11"/>
      <c r="I49" s="16"/>
      <c r="J49" s="14" t="s">
        <v>65</v>
      </c>
      <c r="K49" s="16"/>
    </row>
    <row r="50" s="2" customFormat="1" ht="59" customHeight="1" spans="1:12">
      <c r="A50" s="16" t="s">
        <v>250</v>
      </c>
      <c r="B50" s="60"/>
      <c r="C50" s="63" t="s">
        <v>251</v>
      </c>
      <c r="D50" s="19" t="s">
        <v>252</v>
      </c>
      <c r="E50" s="16" t="str">
        <f>_xlfn.DISPIMG("ID_0BC6F3C92E1A4B428F75F9EE952FEAD1",1)</f>
        <v>=DISPIMG("ID_0BC6F3C92E1A4B428F75F9EE952FEAD1",1)</v>
      </c>
      <c r="F50" s="11"/>
      <c r="G50" s="11" t="s">
        <v>62</v>
      </c>
      <c r="H50" s="11"/>
      <c r="I50" s="16"/>
      <c r="J50" s="14" t="s">
        <v>65</v>
      </c>
      <c r="K50" s="16"/>
    </row>
    <row r="51" s="2" customFormat="1" ht="183" customHeight="1" spans="1:12">
      <c r="A51" s="16" t="s">
        <v>253</v>
      </c>
      <c r="B51" s="60"/>
      <c r="C51" s="63" t="s">
        <v>254</v>
      </c>
      <c r="D51" s="19" t="s">
        <v>255</v>
      </c>
      <c r="E51" s="2" t="str">
        <f>_xlfn.DISPIMG("ID_E9876F6BC36A4B9781D5D3BEB2900EF6",1)</f>
        <v>=DISPIMG("ID_E9876F6BC36A4B9781D5D3BEB2900EF6",1)</v>
      </c>
      <c r="F51" s="21"/>
      <c r="G51" s="11" t="s">
        <v>200</v>
      </c>
      <c r="H51" s="11" t="str">
        <f>_xlfn.DISPIMG("ID_8B480AFE712A4078908C5675BC0BD831",1)</f>
        <v>=DISPIMG("ID_8B480AFE712A4078908C5675BC0BD831",1)</v>
      </c>
      <c r="I51" s="16"/>
      <c r="J51" s="14" t="s">
        <v>65</v>
      </c>
      <c r="K51" s="16" t="s">
        <v>256</v>
      </c>
    </row>
    <row r="52" s="2" customFormat="1" ht="103" customHeight="1" spans="1:12">
      <c r="A52" s="16" t="s">
        <v>257</v>
      </c>
      <c r="B52" s="64" t="s">
        <v>258</v>
      </c>
      <c r="C52" s="19" t="s">
        <v>259</v>
      </c>
      <c r="D52" s="19" t="s">
        <v>260</v>
      </c>
      <c r="E52" s="16" t="str">
        <f>_xlfn.DISPIMG("ID_21F6BB0AA24E4DD998E386D403230E49",1)</f>
        <v>=DISPIMG("ID_21F6BB0AA24E4DD998E386D403230E49",1)</v>
      </c>
      <c r="F52" s="11"/>
      <c r="G52" s="11" t="s">
        <v>200</v>
      </c>
      <c r="H52" s="11"/>
      <c r="I52" s="16"/>
      <c r="J52" s="26" t="s">
        <v>65</v>
      </c>
      <c r="K52" s="16"/>
    </row>
    <row r="53" s="2" customFormat="1" ht="77" customHeight="1" spans="1:12">
      <c r="A53" s="16" t="s">
        <v>261</v>
      </c>
      <c r="B53" s="60"/>
      <c r="C53" s="41" t="s">
        <v>262</v>
      </c>
      <c r="D53" s="36" t="s">
        <v>263</v>
      </c>
      <c r="E53" s="16"/>
      <c r="F53" s="11"/>
      <c r="G53" s="11" t="s">
        <v>112</v>
      </c>
      <c r="H53" s="11"/>
      <c r="I53" s="16"/>
      <c r="J53" s="16" t="s">
        <v>135</v>
      </c>
      <c r="K53" s="16"/>
      <c r="L53" s="8"/>
    </row>
    <row r="54" s="2" customFormat="1" ht="77" customHeight="1" spans="1:12">
      <c r="A54" s="16" t="s">
        <v>264</v>
      </c>
      <c r="B54" s="60"/>
      <c r="C54" s="36" t="s">
        <v>265</v>
      </c>
      <c r="D54" s="36" t="s">
        <v>266</v>
      </c>
      <c r="E54" s="16"/>
      <c r="F54" s="11"/>
      <c r="G54" s="11" t="s">
        <v>112</v>
      </c>
      <c r="H54" s="11"/>
      <c r="I54" s="16"/>
      <c r="J54" s="16" t="s">
        <v>135</v>
      </c>
      <c r="K54" s="16"/>
      <c r="L54" s="8"/>
    </row>
    <row r="55" s="2" customFormat="1" ht="77" customHeight="1" spans="1:12">
      <c r="A55" s="16" t="s">
        <v>267</v>
      </c>
      <c r="B55" s="22"/>
      <c r="C55" s="19" t="s">
        <v>268</v>
      </c>
      <c r="D55" s="19" t="s">
        <v>269</v>
      </c>
      <c r="E55" s="16" t="str">
        <f>_xlfn.DISPIMG("ID_FF4B384075CF44258A64250C843C9951",1)</f>
        <v>=DISPIMG("ID_FF4B384075CF44258A64250C843C9951",1)</v>
      </c>
      <c r="F55" s="11"/>
      <c r="G55" s="11" t="s">
        <v>200</v>
      </c>
      <c r="H55" s="11"/>
      <c r="I55" s="16"/>
      <c r="J55" s="26" t="s">
        <v>65</v>
      </c>
      <c r="K55" s="16"/>
    </row>
    <row r="56" s="2" customFormat="1" ht="77" customHeight="1" spans="1:12">
      <c r="A56" s="16" t="s">
        <v>270</v>
      </c>
      <c r="B56" s="20" t="s">
        <v>271</v>
      </c>
      <c r="C56" s="19" t="s">
        <v>272</v>
      </c>
      <c r="D56" s="19" t="s">
        <v>273</v>
      </c>
      <c r="E56" s="16" t="str">
        <f>_xlfn.DISPIMG("ID_47AA73C9EA454151B27A0843BE77E8EA",1)</f>
        <v>=DISPIMG("ID_47AA73C9EA454151B27A0843BE77E8EA",1)</v>
      </c>
      <c r="F56" s="11"/>
      <c r="G56" s="11" t="s">
        <v>200</v>
      </c>
      <c r="H56" s="11"/>
      <c r="I56" s="16"/>
      <c r="J56" s="26" t="s">
        <v>65</v>
      </c>
      <c r="K56" s="16"/>
    </row>
    <row r="57" s="2" customFormat="1" ht="101" customHeight="1" spans="1:12">
      <c r="A57" s="35" t="s">
        <v>274</v>
      </c>
      <c r="B57" s="35" t="s">
        <v>275</v>
      </c>
      <c r="C57" s="36" t="s">
        <v>276</v>
      </c>
      <c r="D57" s="36" t="s">
        <v>277</v>
      </c>
      <c r="E57" s="16"/>
      <c r="F57" s="11"/>
      <c r="G57" s="11" t="s">
        <v>112</v>
      </c>
      <c r="H57" s="11"/>
      <c r="I57" s="16"/>
      <c r="J57" s="16" t="s">
        <v>135</v>
      </c>
      <c r="K57" s="16"/>
      <c r="L57" s="8"/>
    </row>
    <row r="58" s="4" customFormat="1" ht="118" customHeight="1" spans="1:12">
      <c r="A58" s="65" t="s">
        <v>278</v>
      </c>
      <c r="B58" s="65" t="s">
        <v>279</v>
      </c>
      <c r="C58" s="66" t="s">
        <v>280</v>
      </c>
      <c r="D58" s="66" t="s">
        <v>281</v>
      </c>
      <c r="E58" s="67" t="str">
        <f>_xlfn.DISPIMG("ID_F0B84C68C30542A1A1EC9FFE9875D836",1)</f>
        <v>=DISPIMG("ID_F0B84C68C30542A1A1EC9FFE9875D836",1)</v>
      </c>
      <c r="F58" s="68"/>
      <c r="G58" s="68" t="s">
        <v>200</v>
      </c>
      <c r="H58" s="68"/>
      <c r="I58" s="65"/>
      <c r="J58" s="14" t="s">
        <v>65</v>
      </c>
      <c r="K58" s="65"/>
    </row>
    <row r="59" s="3" customFormat="1" ht="70" customHeight="1" spans="1:12">
      <c r="A59" s="45" t="s">
        <v>282</v>
      </c>
      <c r="B59" s="46" t="s">
        <v>283</v>
      </c>
      <c r="C59" s="47" t="s">
        <v>284</v>
      </c>
      <c r="D59" s="47" t="s">
        <v>285</v>
      </c>
      <c r="E59" s="47" t="s">
        <v>286</v>
      </c>
      <c r="F59" s="48"/>
      <c r="G59" s="48" t="s">
        <v>200</v>
      </c>
      <c r="H59" s="48"/>
      <c r="I59" s="45"/>
      <c r="J59" s="45" t="s">
        <v>79</v>
      </c>
      <c r="K59" s="54"/>
      <c r="L59" s="55"/>
    </row>
    <row r="60" s="2" customFormat="1" ht="74" customHeight="1" spans="1:12">
      <c r="A60" s="16" t="s">
        <v>287</v>
      </c>
      <c r="B60" s="51" t="s">
        <v>288</v>
      </c>
      <c r="C60" s="18" t="s">
        <v>289</v>
      </c>
      <c r="D60" s="19" t="s">
        <v>290</v>
      </c>
      <c r="E60" s="16" t="str">
        <f>_xlfn.DISPIMG("ID_C97D98C3323F41EBB15660CAF1A85F61",1)</f>
        <v>=DISPIMG("ID_C97D98C3323F41EBB15660CAF1A85F61",1)</v>
      </c>
      <c r="F60" s="11"/>
      <c r="G60" s="11" t="s">
        <v>200</v>
      </c>
      <c r="H60" s="11"/>
      <c r="I60" s="16"/>
      <c r="J60" s="14" t="s">
        <v>65</v>
      </c>
      <c r="K60" s="16" t="s">
        <v>291</v>
      </c>
    </row>
    <row r="61" s="2" customFormat="1" ht="77" customHeight="1" spans="1:12">
      <c r="A61" s="16" t="s">
        <v>292</v>
      </c>
      <c r="B61" s="56"/>
      <c r="C61" s="18" t="s">
        <v>293</v>
      </c>
      <c r="D61" s="19" t="s">
        <v>290</v>
      </c>
      <c r="E61" s="16" t="str">
        <f>_xlfn.DISPIMG("ID_FD3A3DF4C065498886F4FC0DFDF2544C",1)</f>
        <v>=DISPIMG("ID_FD3A3DF4C065498886F4FC0DFDF2544C",1)</v>
      </c>
      <c r="F61" s="11"/>
      <c r="G61" s="11" t="s">
        <v>200</v>
      </c>
      <c r="H61" s="11"/>
      <c r="I61" s="16"/>
      <c r="J61" s="14" t="s">
        <v>65</v>
      </c>
      <c r="K61" s="16" t="s">
        <v>291</v>
      </c>
    </row>
    <row r="62" s="2" customFormat="1" ht="75" customHeight="1" spans="1:12">
      <c r="A62" s="16" t="s">
        <v>294</v>
      </c>
      <c r="B62" s="56"/>
      <c r="C62" s="18" t="s">
        <v>295</v>
      </c>
      <c r="D62" s="19" t="s">
        <v>290</v>
      </c>
      <c r="E62" s="16" t="str">
        <f>_xlfn.DISPIMG("ID_20F44E5AA6AE414F80C09C94818CE814",1)</f>
        <v>=DISPIMG("ID_20F44E5AA6AE414F80C09C94818CE814",1)</v>
      </c>
      <c r="F62" s="11"/>
      <c r="G62" s="11" t="s">
        <v>200</v>
      </c>
      <c r="H62" s="11"/>
      <c r="I62" s="16"/>
      <c r="J62" s="14" t="s">
        <v>65</v>
      </c>
      <c r="K62" s="16" t="s">
        <v>291</v>
      </c>
    </row>
    <row r="63" s="2" customFormat="1" ht="70" customHeight="1" spans="1:12">
      <c r="A63" s="16" t="s">
        <v>296</v>
      </c>
      <c r="B63" s="56"/>
      <c r="C63" s="18" t="s">
        <v>297</v>
      </c>
      <c r="D63" s="19" t="s">
        <v>290</v>
      </c>
      <c r="E63" s="16" t="str">
        <f>_xlfn.DISPIMG("ID_531D9F78BBA54AA2BEA44F4EE2D60B66",1)</f>
        <v>=DISPIMG("ID_531D9F78BBA54AA2BEA44F4EE2D60B66",1)</v>
      </c>
      <c r="F63" s="11"/>
      <c r="G63" s="11" t="s">
        <v>200</v>
      </c>
      <c r="H63" s="11"/>
      <c r="I63" s="16"/>
      <c r="J63" s="14" t="s">
        <v>65</v>
      </c>
      <c r="K63" s="16" t="s">
        <v>291</v>
      </c>
    </row>
    <row r="64" s="2" customFormat="1" ht="72" customHeight="1" spans="1:12">
      <c r="A64" s="16" t="s">
        <v>298</v>
      </c>
      <c r="B64" s="56"/>
      <c r="C64" s="18" t="s">
        <v>299</v>
      </c>
      <c r="D64" s="19" t="s">
        <v>290</v>
      </c>
      <c r="E64" s="16" t="str">
        <f>_xlfn.DISPIMG("ID_3B78301E8E6C4DC583F79B00BBCC357E",1)</f>
        <v>=DISPIMG("ID_3B78301E8E6C4DC583F79B00BBCC357E",1)</v>
      </c>
      <c r="F64" s="11"/>
      <c r="G64" s="11" t="s">
        <v>200</v>
      </c>
      <c r="H64" s="11"/>
      <c r="I64" s="16"/>
      <c r="J64" s="14" t="s">
        <v>65</v>
      </c>
      <c r="K64" s="16" t="s">
        <v>291</v>
      </c>
    </row>
    <row r="65" s="2" customFormat="1" ht="104" customHeight="1" spans="1:12">
      <c r="A65" s="16" t="s">
        <v>300</v>
      </c>
      <c r="B65" s="57"/>
      <c r="C65" s="18" t="s">
        <v>301</v>
      </c>
      <c r="D65" s="19" t="s">
        <v>302</v>
      </c>
      <c r="E65" s="16" t="str">
        <f>_xlfn.DISPIMG("ID_A62F98BEBE2B4EBDA3945D48A784F0F4",1)</f>
        <v>=DISPIMG("ID_A62F98BEBE2B4EBDA3945D48A784F0F4",1)</v>
      </c>
      <c r="F65" s="11"/>
      <c r="G65" s="11" t="s">
        <v>200</v>
      </c>
      <c r="H65" s="11"/>
      <c r="I65" s="16"/>
      <c r="J65" s="14" t="s">
        <v>65</v>
      </c>
      <c r="K65" s="16" t="s">
        <v>291</v>
      </c>
    </row>
    <row r="66" s="2" customFormat="1" ht="98" customHeight="1" spans="1:12">
      <c r="A66" s="16" t="s">
        <v>303</v>
      </c>
      <c r="B66" s="29" t="s">
        <v>304</v>
      </c>
      <c r="C66" s="18" t="s">
        <v>305</v>
      </c>
      <c r="D66" s="18" t="s">
        <v>306</v>
      </c>
      <c r="E66" s="16" t="str">
        <f>_xlfn.DISPIMG("ID_8E02B657F289414FA60F21091AB11AEC",1)</f>
        <v>=DISPIMG("ID_8E02B657F289414FA60F21091AB11AEC",1)</v>
      </c>
      <c r="F66" s="11"/>
      <c r="G66" s="11" t="s">
        <v>62</v>
      </c>
      <c r="H66" s="11"/>
      <c r="I66" s="16"/>
      <c r="J66" s="14" t="s">
        <v>65</v>
      </c>
      <c r="K66" s="16"/>
    </row>
    <row r="67" s="2" customFormat="1" ht="98" customHeight="1" spans="1:12">
      <c r="A67" s="16" t="s">
        <v>307</v>
      </c>
      <c r="B67" s="51" t="s">
        <v>308</v>
      </c>
      <c r="C67" s="18" t="s">
        <v>309</v>
      </c>
      <c r="D67" s="18" t="s">
        <v>310</v>
      </c>
      <c r="E67" s="16" t="str">
        <f>_xlfn.DISPIMG("ID_8D589BB9BCE540158E76FF6114FE5473",1)</f>
        <v>=DISPIMG("ID_8D589BB9BCE540158E76FF6114FE5473",1)</v>
      </c>
      <c r="F67" s="11"/>
      <c r="G67" s="11" t="s">
        <v>200</v>
      </c>
      <c r="H67" s="11"/>
      <c r="I67" s="16"/>
      <c r="J67" s="14" t="s">
        <v>65</v>
      </c>
      <c r="K67" s="16"/>
    </row>
    <row r="68" s="2" customFormat="1" ht="113" customHeight="1" spans="1:12">
      <c r="A68" s="16" t="s">
        <v>311</v>
      </c>
      <c r="B68" s="56"/>
      <c r="C68" s="18" t="s">
        <v>312</v>
      </c>
      <c r="D68" s="18" t="s">
        <v>313</v>
      </c>
      <c r="E68" s="16" t="str">
        <f>_xlfn.DISPIMG("ID_CE2433129DD24B74A8138586DFBC43BB",1)</f>
        <v>=DISPIMG("ID_CE2433129DD24B74A8138586DFBC43BB",1)</v>
      </c>
      <c r="F68" s="11"/>
      <c r="G68" s="11" t="s">
        <v>200</v>
      </c>
      <c r="H68" s="11"/>
      <c r="I68" s="16"/>
      <c r="J68" s="14" t="s">
        <v>65</v>
      </c>
      <c r="K68" s="16"/>
    </row>
    <row r="69" s="2" customFormat="1" ht="104" customHeight="1" spans="1:12">
      <c r="A69" s="16" t="s">
        <v>314</v>
      </c>
      <c r="B69" s="57"/>
      <c r="C69" s="18" t="s">
        <v>315</v>
      </c>
      <c r="D69" s="18" t="s">
        <v>316</v>
      </c>
      <c r="E69" s="16" t="str">
        <f>_xlfn.DISPIMG("ID_3C77051AAE5B45C98A3903C74A2948D1",1)</f>
        <v>=DISPIMG("ID_3C77051AAE5B45C98A3903C74A2948D1",1)</v>
      </c>
      <c r="F69" s="11"/>
      <c r="G69" s="11" t="s">
        <v>200</v>
      </c>
      <c r="H69" s="11"/>
      <c r="I69" s="16"/>
      <c r="J69" s="14" t="s">
        <v>65</v>
      </c>
      <c r="K69" s="16"/>
    </row>
    <row r="70" s="2" customFormat="1" ht="54" customHeight="1" spans="1:12">
      <c r="A70" s="16" t="s">
        <v>317</v>
      </c>
      <c r="B70" s="29" t="s">
        <v>318</v>
      </c>
      <c r="C70" s="18" t="s">
        <v>319</v>
      </c>
      <c r="D70" s="18" t="s">
        <v>320</v>
      </c>
      <c r="E70" s="16" t="str">
        <f>_xlfn.DISPIMG("ID_5F20389B99AF416CADAD84CCF2284C6B",1)</f>
        <v>=DISPIMG("ID_5F20389B99AF416CADAD84CCF2284C6B",1)</v>
      </c>
      <c r="F70" s="11"/>
      <c r="G70" s="11" t="s">
        <v>62</v>
      </c>
      <c r="H70" s="11"/>
      <c r="I70" s="16"/>
      <c r="J70" s="14" t="s">
        <v>65</v>
      </c>
      <c r="K70" s="69" t="s">
        <v>321</v>
      </c>
    </row>
    <row r="71" s="2" customFormat="1" ht="54" customHeight="1" spans="1:12">
      <c r="A71" s="16" t="s">
        <v>322</v>
      </c>
      <c r="B71" s="29" t="s">
        <v>323</v>
      </c>
      <c r="C71" s="18" t="s">
        <v>324</v>
      </c>
      <c r="D71" s="18" t="s">
        <v>320</v>
      </c>
      <c r="E71" s="16" t="str">
        <f>_xlfn.DISPIMG("ID_74ABC0CE2A864FEC803721B96518867D",1)</f>
        <v>=DISPIMG("ID_74ABC0CE2A864FEC803721B96518867D",1)</v>
      </c>
      <c r="F71" s="11"/>
      <c r="G71" s="11" t="s">
        <v>62</v>
      </c>
      <c r="H71" s="11"/>
      <c r="I71" s="16"/>
      <c r="J71" s="14" t="s">
        <v>65</v>
      </c>
      <c r="K71" s="69" t="s">
        <v>321</v>
      </c>
    </row>
    <row r="72" s="2" customFormat="1" ht="54" customHeight="1" spans="1:12">
      <c r="A72" s="16" t="s">
        <v>325</v>
      </c>
      <c r="B72" s="16" t="s">
        <v>326</v>
      </c>
      <c r="C72" s="19" t="s">
        <v>327</v>
      </c>
      <c r="D72" s="19" t="s">
        <v>328</v>
      </c>
      <c r="E72" s="70" t="str">
        <f>_xlfn.DISPIMG("ID_AE21918C186A4BEB9ABA04FD5A37233D",1)</f>
        <v>=DISPIMG("ID_AE21918C186A4BEB9ABA04FD5A37233D",1)</v>
      </c>
      <c r="F72" s="11"/>
      <c r="G72" s="11" t="s">
        <v>62</v>
      </c>
      <c r="H72" s="11"/>
      <c r="I72" s="16"/>
      <c r="J72" s="71" t="s">
        <v>65</v>
      </c>
      <c r="K72" s="16"/>
    </row>
    <row r="73" s="2" customFormat="1" ht="54" customHeight="1" spans="1:12">
      <c r="A73" s="35" t="s">
        <v>329</v>
      </c>
      <c r="B73" s="35" t="s">
        <v>330</v>
      </c>
      <c r="C73" s="36" t="s">
        <v>331</v>
      </c>
      <c r="D73" s="36" t="s">
        <v>332</v>
      </c>
      <c r="E73" s="16"/>
      <c r="F73" s="11"/>
      <c r="G73" s="11" t="s">
        <v>112</v>
      </c>
      <c r="H73" s="11"/>
      <c r="I73" s="16"/>
      <c r="J73" s="16" t="s">
        <v>135</v>
      </c>
      <c r="K73" s="50" t="s">
        <v>333</v>
      </c>
      <c r="L73" s="8"/>
    </row>
    <row r="74" s="2" customFormat="1" ht="54" customHeight="1" spans="1:12">
      <c r="A74" s="16" t="s">
        <v>334</v>
      </c>
      <c r="B74" s="16" t="s">
        <v>335</v>
      </c>
      <c r="C74" s="19" t="s">
        <v>336</v>
      </c>
      <c r="D74" s="18" t="s">
        <v>337</v>
      </c>
      <c r="E74" s="16" t="str">
        <f>_xlfn.DISPIMG("ID_4EC30715EACB470982EBD059F0E691A3",1)</f>
        <v>=DISPIMG("ID_4EC30715EACB470982EBD059F0E691A3",1)</v>
      </c>
      <c r="F74" s="11"/>
      <c r="G74" s="11" t="s">
        <v>62</v>
      </c>
      <c r="H74" s="11"/>
      <c r="I74" s="16"/>
      <c r="J74" s="71" t="s">
        <v>65</v>
      </c>
      <c r="K74" s="16"/>
    </row>
    <row r="75" s="2" customFormat="1" ht="54" customHeight="1" spans="1:12">
      <c r="A75" s="16" t="s">
        <v>338</v>
      </c>
      <c r="B75" s="16" t="s">
        <v>339</v>
      </c>
      <c r="C75" s="19" t="s">
        <v>340</v>
      </c>
      <c r="D75" s="19" t="s">
        <v>341</v>
      </c>
      <c r="E75" s="16" t="str">
        <f>_xlfn.DISPIMG("ID_2E71FB85BC1140DBBC32992D9250D8B2",1)</f>
        <v>=DISPIMG("ID_2E71FB85BC1140DBBC32992D9250D8B2",1)</v>
      </c>
      <c r="F75" s="11"/>
      <c r="G75" s="11" t="s">
        <v>62</v>
      </c>
      <c r="H75" s="11"/>
      <c r="I75" s="16"/>
      <c r="J75" s="71" t="s">
        <v>65</v>
      </c>
      <c r="K75" s="16"/>
    </row>
    <row r="76" s="2" customFormat="1" ht="54" customHeight="1" spans="1:12">
      <c r="A76" s="16" t="s">
        <v>342</v>
      </c>
      <c r="B76" s="16" t="s">
        <v>343</v>
      </c>
      <c r="C76" s="19" t="s">
        <v>344</v>
      </c>
      <c r="D76" s="19" t="s">
        <v>345</v>
      </c>
      <c r="E76" s="16" t="str">
        <f>_xlfn.DISPIMG("ID_CB00FAE23A744CCD94A1E91B8F1538D7",1)</f>
        <v>=DISPIMG("ID_CB00FAE23A744CCD94A1E91B8F1538D7",1)</v>
      </c>
      <c r="F76" s="11"/>
      <c r="G76" s="11" t="s">
        <v>62</v>
      </c>
      <c r="H76" s="11"/>
      <c r="I76" s="16"/>
      <c r="J76" s="71" t="s">
        <v>65</v>
      </c>
      <c r="K76" s="16"/>
    </row>
    <row r="77" s="2" customFormat="1" ht="82" customHeight="1" spans="1:12">
      <c r="A77" s="16" t="s">
        <v>346</v>
      </c>
      <c r="B77" s="16" t="s">
        <v>347</v>
      </c>
      <c r="C77" s="19" t="s">
        <v>348</v>
      </c>
      <c r="D77" s="19" t="s">
        <v>349</v>
      </c>
      <c r="E77" s="16" t="str">
        <f>_xlfn.DISPIMG("ID_535F3E44E49F437F838CB6BBE0AD6C31",1)</f>
        <v>=DISPIMG("ID_535F3E44E49F437F838CB6BBE0AD6C31",1)</v>
      </c>
      <c r="F77" s="11"/>
      <c r="G77" s="11" t="s">
        <v>62</v>
      </c>
      <c r="H77" s="11"/>
      <c r="I77" s="16"/>
      <c r="J77" s="71" t="s">
        <v>65</v>
      </c>
      <c r="K77" s="16" t="str">
        <f>_xlfn.DISPIMG("ID_3E453DBF410642239FC17981C2D67218",1)</f>
        <v>=DISPIMG("ID_3E453DBF410642239FC17981C2D67218",1)</v>
      </c>
    </row>
    <row r="78" s="2" customFormat="1" ht="97" customHeight="1" spans="1:12">
      <c r="A78" s="16" t="s">
        <v>350</v>
      </c>
      <c r="B78" s="29" t="s">
        <v>351</v>
      </c>
      <c r="C78" s="18" t="s">
        <v>352</v>
      </c>
      <c r="D78" s="18" t="s">
        <v>353</v>
      </c>
      <c r="E78" s="16" t="str">
        <f>_xlfn.DISPIMG("ID_D4C6F4AD2FAA41B1BB0B1103151855E8",1)</f>
        <v>=DISPIMG("ID_D4C6F4AD2FAA41B1BB0B1103151855E8",1)</v>
      </c>
      <c r="F78" s="11"/>
      <c r="G78" s="48" t="s">
        <v>62</v>
      </c>
      <c r="H78" s="11"/>
      <c r="I78" s="16"/>
      <c r="J78" s="71" t="s">
        <v>65</v>
      </c>
      <c r="K78" s="16"/>
    </row>
    <row r="79" s="2" customFormat="1" ht="97" customHeight="1" spans="1:12">
      <c r="A79" s="16" t="s">
        <v>354</v>
      </c>
      <c r="B79" s="29" t="s">
        <v>351</v>
      </c>
      <c r="C79" s="18" t="s">
        <v>355</v>
      </c>
      <c r="D79" s="18" t="s">
        <v>356</v>
      </c>
      <c r="E79" s="16" t="str">
        <f>_xlfn.DISPIMG("ID_47180B4D1DC242C6B75E42A016A4F9C6",1)</f>
        <v>=DISPIMG("ID_47180B4D1DC242C6B75E42A016A4F9C6",1)</v>
      </c>
      <c r="F79" s="11"/>
      <c r="G79" s="11" t="s">
        <v>200</v>
      </c>
      <c r="H79" s="11"/>
      <c r="I79" s="16"/>
      <c r="J79" s="71" t="s">
        <v>65</v>
      </c>
      <c r="K79" s="16"/>
    </row>
    <row r="80" s="2" customFormat="1" ht="97" customHeight="1" spans="1:12">
      <c r="A80" s="35" t="s">
        <v>357</v>
      </c>
      <c r="B80" s="35" t="s">
        <v>38</v>
      </c>
      <c r="C80" s="36" t="s">
        <v>358</v>
      </c>
      <c r="D80" s="36" t="s">
        <v>359</v>
      </c>
      <c r="E80" s="16"/>
      <c r="F80" s="11"/>
      <c r="G80" s="11" t="s">
        <v>112</v>
      </c>
      <c r="H80" s="11"/>
      <c r="I80" s="16"/>
      <c r="J80" s="72" t="s">
        <v>135</v>
      </c>
      <c r="K80" s="50" t="s">
        <v>360</v>
      </c>
      <c r="L80" s="8"/>
    </row>
    <row r="81" s="2" customFormat="1" ht="108" customHeight="1" spans="1:12">
      <c r="A81" s="29" t="s">
        <v>40</v>
      </c>
      <c r="B81" s="29" t="s">
        <v>38</v>
      </c>
      <c r="C81" s="18" t="s">
        <v>361</v>
      </c>
      <c r="D81" s="18" t="s">
        <v>362</v>
      </c>
      <c r="E81" s="16" t="str">
        <f>_xlfn.DISPIMG("ID_F5010A0F4DFC48EF9D2AD079D9CF0D10",1)</f>
        <v>=DISPIMG("ID_F5010A0F4DFC48EF9D2AD079D9CF0D10",1)</v>
      </c>
      <c r="F81" s="11"/>
      <c r="G81" s="11" t="s">
        <v>62</v>
      </c>
      <c r="H81" s="11"/>
      <c r="I81" s="16"/>
      <c r="J81" s="71" t="s">
        <v>19</v>
      </c>
      <c r="K81" s="73" t="s">
        <v>42</v>
      </c>
      <c r="L81" s="8"/>
    </row>
    <row r="82" s="5" customFormat="1" ht="63" customHeight="1" spans="1:12">
      <c r="A82" s="74" t="s">
        <v>43</v>
      </c>
      <c r="B82" s="74" t="s">
        <v>38</v>
      </c>
      <c r="C82" s="75" t="s">
        <v>363</v>
      </c>
      <c r="D82" s="75" t="s">
        <v>364</v>
      </c>
      <c r="E82" s="76" t="str">
        <f>_xlfn.DISPIMG("ID_B99F882CAD5C46CC926A035B7F1B5E32",1)</f>
        <v>=DISPIMG("ID_B99F882CAD5C46CC926A035B7F1B5E32",1)</v>
      </c>
      <c r="F82" s="77"/>
      <c r="G82" s="77" t="s">
        <v>62</v>
      </c>
      <c r="H82" s="77"/>
      <c r="I82" s="76"/>
      <c r="J82" s="78" t="s">
        <v>19</v>
      </c>
      <c r="K82" s="79" t="s">
        <v>44</v>
      </c>
      <c r="L82" s="80"/>
    </row>
    <row r="83" s="5" customFormat="1" ht="76" customHeight="1" spans="1:12">
      <c r="A83" s="74" t="s">
        <v>365</v>
      </c>
      <c r="B83" s="76" t="s">
        <v>366</v>
      </c>
      <c r="C83" s="81" t="s">
        <v>367</v>
      </c>
      <c r="D83" s="81" t="s">
        <v>368</v>
      </c>
      <c r="E83" s="76" t="s">
        <v>369</v>
      </c>
      <c r="F83" s="77"/>
      <c r="G83" s="77" t="s">
        <v>62</v>
      </c>
      <c r="H83" s="77"/>
      <c r="I83" s="76"/>
      <c r="J83" s="82" t="s">
        <v>79</v>
      </c>
      <c r="K83" s="76"/>
      <c r="L83" s="80"/>
    </row>
    <row r="84" s="2" customFormat="1" ht="55" customHeight="1" spans="1:12">
      <c r="A84" s="16" t="s">
        <v>370</v>
      </c>
      <c r="B84" s="27" t="s">
        <v>371</v>
      </c>
      <c r="C84" s="33" t="s">
        <v>372</v>
      </c>
      <c r="D84" s="33" t="s">
        <v>373</v>
      </c>
      <c r="E84" s="16" t="str">
        <f>_xlfn.DISPIMG("ID_8B757EB6409F4177BBBE18B168AD63E9",1)</f>
        <v>=DISPIMG("ID_8B757EB6409F4177BBBE18B168AD63E9",1)</v>
      </c>
      <c r="F84" s="11"/>
      <c r="G84" s="11" t="s">
        <v>62</v>
      </c>
      <c r="H84" s="11"/>
      <c r="I84" s="16"/>
      <c r="J84" s="71" t="s">
        <v>65</v>
      </c>
      <c r="K84" s="61"/>
    </row>
    <row r="85" s="5" customFormat="1" ht="50" customHeight="1" spans="1:12">
      <c r="A85" s="76" t="s">
        <v>374</v>
      </c>
      <c r="B85" s="83" t="s">
        <v>375</v>
      </c>
      <c r="C85" s="84" t="s">
        <v>376</v>
      </c>
      <c r="D85" s="85" t="s">
        <v>377</v>
      </c>
      <c r="E85" s="76"/>
      <c r="F85" s="77"/>
      <c r="G85" s="77" t="s">
        <v>112</v>
      </c>
      <c r="H85" s="77"/>
      <c r="I85" s="76"/>
      <c r="J85" s="76" t="s">
        <v>79</v>
      </c>
      <c r="K85" s="76" t="s">
        <v>378</v>
      </c>
      <c r="L85" s="80" t="s">
        <v>379</v>
      </c>
    </row>
    <row r="86" s="2" customFormat="1" ht="50" customHeight="1" spans="1:12">
      <c r="A86" s="16" t="s">
        <v>380</v>
      </c>
      <c r="B86" s="27" t="s">
        <v>381</v>
      </c>
      <c r="C86" s="86" t="s">
        <v>382</v>
      </c>
      <c r="D86" s="28" t="s">
        <v>383</v>
      </c>
      <c r="E86" s="16" t="str">
        <f>_xlfn.DISPIMG("ID_25282C19E7AA47A582AC80888665B8F8",1)</f>
        <v>=DISPIMG("ID_25282C19E7AA47A582AC80888665B8F8",1)</v>
      </c>
      <c r="F86" s="11"/>
      <c r="G86" s="11" t="s">
        <v>112</v>
      </c>
      <c r="H86" s="11"/>
      <c r="I86" s="16"/>
      <c r="J86" s="71" t="s">
        <v>65</v>
      </c>
      <c r="K86" s="61"/>
    </row>
    <row r="87" s="5" customFormat="1" ht="50" customHeight="1" spans="1:12">
      <c r="A87" s="76" t="s">
        <v>384</v>
      </c>
      <c r="B87" s="83" t="s">
        <v>385</v>
      </c>
      <c r="C87" s="84" t="s">
        <v>386</v>
      </c>
      <c r="D87" s="85" t="s">
        <v>387</v>
      </c>
      <c r="E87" s="76"/>
      <c r="F87" s="77"/>
      <c r="G87" s="77" t="s">
        <v>112</v>
      </c>
      <c r="H87" s="77"/>
      <c r="I87" s="76"/>
      <c r="J87" s="76" t="s">
        <v>79</v>
      </c>
      <c r="K87" s="87" t="s">
        <v>106</v>
      </c>
      <c r="L87" s="80" t="s">
        <v>388</v>
      </c>
    </row>
    <row r="88" s="2" customFormat="1" ht="72" customHeight="1" spans="1:12">
      <c r="A88" s="16" t="s">
        <v>389</v>
      </c>
      <c r="B88" s="16" t="s">
        <v>390</v>
      </c>
      <c r="C88" s="30" t="s">
        <v>391</v>
      </c>
      <c r="D88" s="19" t="s">
        <v>392</v>
      </c>
      <c r="E88" s="16" t="str">
        <f>_xlfn.DISPIMG("ID_02092FF2DF024C1C8A1EA66E12101CBF",1)</f>
        <v>=DISPIMG("ID_02092FF2DF024C1C8A1EA66E12101CBF",1)</v>
      </c>
      <c r="F88" s="11"/>
      <c r="G88" s="11" t="s">
        <v>62</v>
      </c>
      <c r="H88" s="11"/>
      <c r="I88" s="16"/>
      <c r="J88" s="71" t="s">
        <v>65</v>
      </c>
      <c r="K88" s="61"/>
    </row>
    <row r="89" s="5" customFormat="1" ht="55" customHeight="1" spans="1:12">
      <c r="A89" s="76" t="s">
        <v>393</v>
      </c>
      <c r="B89" s="76" t="s">
        <v>394</v>
      </c>
      <c r="C89" s="88" t="s">
        <v>395</v>
      </c>
      <c r="D89" s="81" t="s">
        <v>396</v>
      </c>
      <c r="E89" s="76" t="s">
        <v>397</v>
      </c>
      <c r="F89" s="77"/>
      <c r="G89" s="77" t="s">
        <v>200</v>
      </c>
      <c r="H89" s="77"/>
      <c r="I89" s="76"/>
      <c r="J89" s="76" t="s">
        <v>65</v>
      </c>
      <c r="K89" s="89"/>
      <c r="L89" s="80"/>
    </row>
    <row r="90" s="2" customFormat="1" ht="260.2" spans="1:12">
      <c r="A90" s="16" t="s">
        <v>398</v>
      </c>
      <c r="B90" s="16" t="s">
        <v>399</v>
      </c>
      <c r="C90" s="19" t="s">
        <v>400</v>
      </c>
      <c r="D90" s="19" t="s">
        <v>401</v>
      </c>
      <c r="E90" s="16" t="str">
        <f>_xlfn.DISPIMG("ID_1D49859350A444DF910471FA699C0FA4",1)</f>
        <v>=DISPIMG("ID_1D49859350A444DF910471FA699C0FA4",1)</v>
      </c>
      <c r="F90" s="11"/>
      <c r="G90" s="11" t="s">
        <v>62</v>
      </c>
      <c r="H90" s="11"/>
      <c r="I90" s="16"/>
      <c r="J90" s="71" t="s">
        <v>65</v>
      </c>
      <c r="K90" s="90"/>
    </row>
    <row r="91" s="5" customFormat="1" ht="51.75" customHeight="1" spans="1:12">
      <c r="A91" s="76" t="s">
        <v>402</v>
      </c>
      <c r="B91" s="83" t="s">
        <v>403</v>
      </c>
      <c r="C91" s="81" t="s">
        <v>404</v>
      </c>
      <c r="D91" s="84" t="s">
        <v>405</v>
      </c>
      <c r="E91" s="76"/>
      <c r="F91" s="77"/>
      <c r="G91" s="77" t="s">
        <v>112</v>
      </c>
      <c r="H91" s="77"/>
      <c r="I91" s="76"/>
      <c r="J91" s="82" t="s">
        <v>135</v>
      </c>
      <c r="K91" s="89"/>
      <c r="L91" s="80"/>
    </row>
    <row r="92" s="5" customFormat="1" ht="40" customHeight="1" spans="1:12">
      <c r="A92" s="76" t="s">
        <v>406</v>
      </c>
      <c r="B92" s="83" t="s">
        <v>407</v>
      </c>
      <c r="C92" s="84" t="s">
        <v>408</v>
      </c>
      <c r="D92" s="85" t="s">
        <v>409</v>
      </c>
      <c r="E92" s="76" t="s">
        <v>410</v>
      </c>
      <c r="F92" s="77"/>
      <c r="G92" s="77" t="s">
        <v>112</v>
      </c>
      <c r="H92" s="77"/>
      <c r="I92" s="76"/>
      <c r="J92" s="82" t="s">
        <v>135</v>
      </c>
      <c r="K92" s="89"/>
      <c r="L92" s="80"/>
    </row>
    <row r="93" s="5" customFormat="1" ht="34.5" customHeight="1" spans="1:12">
      <c r="A93" s="76" t="s">
        <v>411</v>
      </c>
      <c r="B93" s="83" t="s">
        <v>412</v>
      </c>
      <c r="C93" s="84" t="s">
        <v>413</v>
      </c>
      <c r="D93" s="85" t="s">
        <v>414</v>
      </c>
      <c r="E93" s="76"/>
      <c r="F93" s="77"/>
      <c r="G93" s="77" t="s">
        <v>112</v>
      </c>
      <c r="H93" s="77"/>
      <c r="I93" s="76"/>
      <c r="J93" s="82" t="s">
        <v>135</v>
      </c>
      <c r="K93" s="89"/>
      <c r="L93" s="80"/>
    </row>
    <row r="94" s="5" customFormat="1" ht="57.6" spans="1:12">
      <c r="A94" s="76" t="s">
        <v>415</v>
      </c>
      <c r="B94" s="83" t="s">
        <v>416</v>
      </c>
      <c r="C94" s="91" t="s">
        <v>417</v>
      </c>
      <c r="D94" s="84" t="s">
        <v>418</v>
      </c>
      <c r="E94" s="76"/>
      <c r="F94" s="77"/>
      <c r="G94" s="77" t="s">
        <v>112</v>
      </c>
      <c r="H94" s="77"/>
      <c r="I94" s="76"/>
      <c r="J94" s="82" t="s">
        <v>135</v>
      </c>
      <c r="K94" s="89"/>
      <c r="L94" s="80"/>
    </row>
    <row r="95" s="5" customFormat="1" ht="148" customHeight="1" spans="1:12">
      <c r="A95" s="76" t="s">
        <v>419</v>
      </c>
      <c r="B95" s="83" t="s">
        <v>420</v>
      </c>
      <c r="C95" s="84" t="s">
        <v>421</v>
      </c>
      <c r="D95" s="84" t="s">
        <v>422</v>
      </c>
      <c r="E95" s="76"/>
      <c r="F95" s="77"/>
      <c r="G95" s="77" t="s">
        <v>112</v>
      </c>
      <c r="H95" s="77"/>
      <c r="I95" s="76"/>
      <c r="J95" s="82" t="s">
        <v>135</v>
      </c>
      <c r="K95" s="89"/>
      <c r="L95" s="80"/>
    </row>
    <row r="96" s="5" customFormat="1" ht="86.4" spans="1:12">
      <c r="A96" s="76" t="s">
        <v>423</v>
      </c>
      <c r="B96" s="83" t="s">
        <v>424</v>
      </c>
      <c r="C96" s="84" t="s">
        <v>425</v>
      </c>
      <c r="D96" s="84" t="s">
        <v>426</v>
      </c>
      <c r="E96" s="76"/>
      <c r="F96" s="77"/>
      <c r="G96" s="77" t="s">
        <v>112</v>
      </c>
      <c r="H96" s="77"/>
      <c r="I96" s="76"/>
      <c r="J96" s="82" t="s">
        <v>135</v>
      </c>
      <c r="K96" s="89"/>
      <c r="L96" s="80"/>
    </row>
    <row r="97" s="2" customFormat="1" ht="56" customHeight="1" spans="1:12">
      <c r="A97" s="16" t="s">
        <v>427</v>
      </c>
      <c r="B97" s="92" t="s">
        <v>428</v>
      </c>
      <c r="C97" s="19" t="s">
        <v>429</v>
      </c>
      <c r="D97" s="19" t="s">
        <v>430</v>
      </c>
      <c r="E97" s="90"/>
      <c r="F97" s="11"/>
      <c r="G97" s="11" t="s">
        <v>200</v>
      </c>
      <c r="H97" s="90"/>
      <c r="I97" s="90"/>
      <c r="J97" s="72" t="s">
        <v>79</v>
      </c>
      <c r="K97" s="23" t="s">
        <v>106</v>
      </c>
      <c r="L97" s="8"/>
    </row>
    <row r="98" s="2" customFormat="1" ht="52" customHeight="1" spans="1:12">
      <c r="A98" s="16" t="s">
        <v>431</v>
      </c>
      <c r="B98" s="92" t="s">
        <v>432</v>
      </c>
      <c r="C98" s="19" t="s">
        <v>433</v>
      </c>
      <c r="D98" s="19" t="s">
        <v>434</v>
      </c>
      <c r="E98" s="90"/>
      <c r="F98" s="11"/>
      <c r="G98" s="11" t="s">
        <v>200</v>
      </c>
      <c r="H98" s="90"/>
      <c r="I98" s="90"/>
      <c r="J98" s="72" t="s">
        <v>79</v>
      </c>
      <c r="K98" s="23" t="s">
        <v>106</v>
      </c>
      <c r="L98" s="8"/>
    </row>
    <row r="99" s="2" customFormat="1" ht="89" customHeight="1" spans="1:12">
      <c r="A99" s="16" t="s">
        <v>435</v>
      </c>
      <c r="B99" s="93" t="s">
        <v>436</v>
      </c>
      <c r="C99" s="19" t="s">
        <v>437</v>
      </c>
      <c r="D99" s="19" t="s">
        <v>438</v>
      </c>
      <c r="E99" s="90"/>
      <c r="F99" s="11"/>
      <c r="G99" s="11" t="s">
        <v>200</v>
      </c>
      <c r="H99" s="90"/>
      <c r="I99" s="90"/>
      <c r="J99" s="72" t="s">
        <v>79</v>
      </c>
      <c r="K99" s="23" t="s">
        <v>106</v>
      </c>
      <c r="L99" s="8"/>
    </row>
    <row r="100" s="2" customFormat="1" ht="70" customHeight="1" spans="1:12">
      <c r="A100" s="16" t="s">
        <v>439</v>
      </c>
      <c r="B100" s="94"/>
      <c r="C100" s="18" t="s">
        <v>440</v>
      </c>
      <c r="D100" s="18" t="s">
        <v>441</v>
      </c>
      <c r="E100" s="90"/>
      <c r="F100" s="11"/>
      <c r="G100" s="11" t="s">
        <v>200</v>
      </c>
      <c r="H100" s="90"/>
      <c r="I100" s="90"/>
      <c r="J100" s="72" t="s">
        <v>79</v>
      </c>
      <c r="K100" s="23" t="s">
        <v>106</v>
      </c>
      <c r="L100" s="8" t="s">
        <v>442</v>
      </c>
    </row>
    <row r="101" s="2" customFormat="1" ht="88" customHeight="1" spans="1:12">
      <c r="A101" s="16" t="s">
        <v>443</v>
      </c>
      <c r="B101" s="95"/>
      <c r="C101" s="96" t="s">
        <v>444</v>
      </c>
      <c r="D101" s="19" t="s">
        <v>445</v>
      </c>
      <c r="E101" s="97"/>
      <c r="F101" s="11"/>
      <c r="G101" s="11" t="s">
        <v>200</v>
      </c>
      <c r="H101" s="90"/>
      <c r="I101" s="90"/>
      <c r="J101" s="71" t="s">
        <v>65</v>
      </c>
      <c r="K101" s="90"/>
    </row>
    <row r="102" s="2" customFormat="1" ht="241" customHeight="1" spans="1:12">
      <c r="A102" s="16" t="s">
        <v>446</v>
      </c>
      <c r="B102" s="92" t="s">
        <v>447</v>
      </c>
      <c r="C102" s="98" t="s">
        <v>448</v>
      </c>
      <c r="D102" s="19" t="s">
        <v>449</v>
      </c>
      <c r="E102" s="97"/>
      <c r="F102" s="11"/>
      <c r="G102" s="11" t="s">
        <v>200</v>
      </c>
      <c r="H102" s="90"/>
      <c r="I102" s="90"/>
      <c r="J102" s="72" t="s">
        <v>79</v>
      </c>
      <c r="K102" s="90"/>
      <c r="L102" s="8"/>
    </row>
    <row r="103" s="2" customFormat="1" ht="187" customHeight="1" spans="1:12">
      <c r="A103" s="16" t="s">
        <v>450</v>
      </c>
      <c r="B103" s="92" t="s">
        <v>451</v>
      </c>
      <c r="C103" s="99" t="s">
        <v>452</v>
      </c>
      <c r="D103" s="61" t="s">
        <v>453</v>
      </c>
      <c r="E103" s="19"/>
      <c r="F103" s="90"/>
      <c r="G103" s="11" t="s">
        <v>200</v>
      </c>
      <c r="H103" s="90"/>
      <c r="I103" s="90"/>
      <c r="J103" s="72" t="s">
        <v>79</v>
      </c>
      <c r="K103" s="90"/>
      <c r="L103" s="8"/>
    </row>
    <row r="104" spans="1:12">
      <c r="A104" s="2">
        <f>COUNTA(A3:A103)</f>
        <v>101</v>
      </c>
    </row>
    <row r="105" spans="1:12">
      <c r="A105" s="2">
        <f>COUNTA(A3:A103)</f>
        <v>101</v>
      </c>
    </row>
  </sheetData>
  <autoFilter xmlns:etc="http://www.wps.cn/officeDocument/2017/etCustomData" ref="G1:L103" etc:filterBottomFollowUsedRange="0">
    <extLst/>
  </autoFilter>
  <mergeCells count="13">
    <mergeCell ref="B3:B4"/>
    <mergeCell ref="B5:B6"/>
    <mergeCell ref="B7:B8"/>
    <mergeCell ref="B9:B10"/>
    <mergeCell ref="B24:B26"/>
    <mergeCell ref="B35:B41"/>
    <mergeCell ref="B45:B51"/>
    <mergeCell ref="B52:B55"/>
    <mergeCell ref="B60:B65"/>
    <mergeCell ref="B67:B69"/>
    <mergeCell ref="B99:B101"/>
    <mergeCell ref="K18:K26"/>
    <mergeCell ref="K27:K31"/>
  </mergeCells>
  <conditionalFormatting sqref="J72">
    <cfRule type="cellIs" dxfId="0" priority="9" operator="equal">
      <formula>"FAIL"</formula>
    </cfRule>
    <cfRule type="cellIs" dxfId="1" priority="10" operator="equal">
      <formula>"PASS"</formula>
    </cfRule>
  </conditionalFormatting>
  <conditionalFormatting sqref="J74">
    <cfRule type="cellIs" dxfId="0" priority="11" operator="equal">
      <formula>"FAIL"</formula>
    </cfRule>
    <cfRule type="cellIs" dxfId="1" priority="12" operator="equal">
      <formula>"PASS"</formula>
    </cfRule>
  </conditionalFormatting>
  <conditionalFormatting sqref="J75">
    <cfRule type="cellIs" dxfId="0" priority="7" operator="equal">
      <formula>"FAIL"</formula>
    </cfRule>
    <cfRule type="cellIs" dxfId="1" priority="8" operator="equal">
      <formula>"PASS"</formula>
    </cfRule>
  </conditionalFormatting>
  <conditionalFormatting sqref="J76:J84 J86 J88 J90:J103">
    <cfRule type="cellIs" dxfId="0" priority="15" operator="equal">
      <formula>"FAIL"</formula>
    </cfRule>
    <cfRule type="cellIs" dxfId="1" priority="16" operator="equal">
      <formula>"PASS"</formula>
    </cfRule>
  </conditionalFormatting>
  <dataValidations count="3">
    <dataValidation allowBlank="1" showInputMessage="1" showErrorMessage="1" sqref="J1"/>
    <dataValidation type="list" allowBlank="1" showInputMessage="1" showErrorMessage="1" sqref="G103 F2:G102">
      <formula1>"P1,P2,P3"</formula1>
    </dataValidation>
    <dataValidation type="list" allowBlank="1" showInputMessage="1" showErrorMessage="1" sqref="J2:J1048576">
      <formula1>"PASS,FAIL,N/A,N/T"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测试结论</vt:lpstr>
      <vt:lpstr>安全骑行摄像头测试项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WPS_1621263063</cp:lastModifiedBy>
  <dcterms:created xsi:type="dcterms:W3CDTF">2015-06-05T18:19:00Z</dcterms:created>
  <dcterms:modified xsi:type="dcterms:W3CDTF">2026-07-21T10:37:38Z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C0A135206739496792D572E4E6EAD98C_12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